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careinternational-my.sharepoint.com/personal/kanij_raihana_care_org/Documents/Backup_desktop_Nov21/PR/2025/10. October/PR#14867 Resilience House/RFP/Resilient House/"/>
    </mc:Choice>
  </mc:AlternateContent>
  <xr:revisionPtr revIDLastSave="236" documentId="8_{3E06F83B-B775-41B1-9EA2-F7B5BECD10F3}" xr6:coauthVersionLast="47" xr6:coauthVersionMax="47" xr10:uidLastSave="{31E8696B-6D96-4F2A-BA67-57D2D542B467}"/>
  <bookViews>
    <workbookView xWindow="28680" yWindow="-120" windowWidth="29040" windowHeight="15720" xr2:uid="{82243178-B41F-4314-AEBA-77AFC75F6065}"/>
  </bookViews>
  <sheets>
    <sheet name="Summary" sheetId="6" r:id="rId1"/>
    <sheet name="Amburnia" sheetId="5" r:id="rId2"/>
    <sheet name="Bakultala" sheetId="2" r:id="rId3"/>
    <sheet name="Bar Bending Shedule" sheetId="3" state="hidden" r:id="rId4"/>
  </sheets>
  <definedNames>
    <definedName name="_xlnm._FilterDatabase" localSheetId="1" hidden="1">Amburnia!$A$8:$M$70</definedName>
    <definedName name="_xlnm._FilterDatabase" localSheetId="2" hidden="1">Bakultala!$A$8:$M$70</definedName>
    <definedName name="_xlnm.Print_Area" localSheetId="1">Amburnia!$A$1:$H$81</definedName>
    <definedName name="_xlnm.Print_Area" localSheetId="2">Bakultala!$A$1:$H$81</definedName>
    <definedName name="_xlnm.Print_Area" localSheetId="0">Summary!$A$1:$F$12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6" l="1"/>
  <c r="E6" i="6"/>
  <c r="F7" i="6"/>
  <c r="F6" i="6"/>
  <c r="F8" i="6" s="1"/>
  <c r="G69" i="5" l="1"/>
  <c r="G68" i="5"/>
  <c r="G70" i="5" s="1"/>
  <c r="E91" i="5" s="1"/>
  <c r="F91" i="5" s="1"/>
  <c r="G67" i="5"/>
  <c r="G64" i="5"/>
  <c r="G63" i="5"/>
  <c r="G62" i="5"/>
  <c r="G61" i="5"/>
  <c r="G60" i="5"/>
  <c r="G59" i="5"/>
  <c r="G58" i="5"/>
  <c r="G57" i="5"/>
  <c r="G56" i="5"/>
  <c r="G55" i="5"/>
  <c r="G54" i="5"/>
  <c r="G53" i="5"/>
  <c r="G65" i="5" s="1"/>
  <c r="E90" i="5" s="1"/>
  <c r="F90" i="5" s="1"/>
  <c r="G52" i="5"/>
  <c r="G49" i="5"/>
  <c r="G48" i="5"/>
  <c r="G47" i="5"/>
  <c r="G46" i="5"/>
  <c r="G45" i="5"/>
  <c r="G44" i="5"/>
  <c r="G43" i="5"/>
  <c r="G42" i="5"/>
  <c r="G41" i="5"/>
  <c r="G40" i="5"/>
  <c r="G39" i="5"/>
  <c r="G38" i="5"/>
  <c r="G37" i="5"/>
  <c r="G36" i="5"/>
  <c r="G35" i="5"/>
  <c r="G34" i="5"/>
  <c r="G50" i="5" s="1"/>
  <c r="E89" i="5" s="1"/>
  <c r="F89" i="5" s="1"/>
  <c r="D31" i="5"/>
  <c r="G31" i="5" s="1"/>
  <c r="G30" i="5"/>
  <c r="G29" i="5"/>
  <c r="G28" i="5"/>
  <c r="G27" i="5"/>
  <c r="G26" i="5"/>
  <c r="G25" i="5"/>
  <c r="G24" i="5"/>
  <c r="D23" i="5"/>
  <c r="G23" i="5" s="1"/>
  <c r="G22" i="5"/>
  <c r="G21" i="5"/>
  <c r="G20" i="5"/>
  <c r="G19" i="5"/>
  <c r="G18" i="5"/>
  <c r="G17" i="5"/>
  <c r="G16" i="5"/>
  <c r="G15" i="5"/>
  <c r="G14" i="5"/>
  <c r="G13" i="5"/>
  <c r="G12" i="5"/>
  <c r="G11" i="5"/>
  <c r="G10" i="5"/>
  <c r="F92" i="2"/>
  <c r="E88" i="2"/>
  <c r="F88" i="2" s="1"/>
  <c r="E89" i="2"/>
  <c r="F89" i="2" s="1"/>
  <c r="E90" i="2"/>
  <c r="E91" i="2"/>
  <c r="G70" i="2"/>
  <c r="F90" i="2"/>
  <c r="F91" i="2"/>
  <c r="G10" i="2"/>
  <c r="G32" i="5" l="1"/>
  <c r="E88" i="5" s="1"/>
  <c r="F88" i="5" s="1"/>
  <c r="F92" i="5" s="1"/>
  <c r="G16" i="2"/>
  <c r="G44" i="2" l="1"/>
  <c r="G11" i="2" l="1"/>
  <c r="G12" i="2"/>
  <c r="G13" i="2"/>
  <c r="G14" i="2"/>
  <c r="G69" i="2"/>
  <c r="G68" i="2"/>
  <c r="G67" i="2"/>
  <c r="G43" i="2"/>
  <c r="G49" i="2"/>
  <c r="G48" i="2"/>
  <c r="D31" i="2"/>
  <c r="G27" i="2"/>
  <c r="D23" i="2" l="1"/>
  <c r="G21" i="2"/>
  <c r="G53" i="2" l="1"/>
  <c r="G54" i="2"/>
  <c r="G55" i="2"/>
  <c r="G56" i="2"/>
  <c r="G57" i="2"/>
  <c r="G58" i="2"/>
  <c r="G59" i="2"/>
  <c r="G60" i="2"/>
  <c r="G61" i="2"/>
  <c r="G62" i="2"/>
  <c r="G63" i="2"/>
  <c r="G64" i="2"/>
  <c r="G52" i="2"/>
  <c r="G35" i="2"/>
  <c r="G36" i="2"/>
  <c r="G37" i="2"/>
  <c r="G38" i="2"/>
  <c r="G39" i="2"/>
  <c r="G40" i="2"/>
  <c r="G41" i="2"/>
  <c r="G42" i="2"/>
  <c r="G45" i="2"/>
  <c r="G46" i="2"/>
  <c r="G47" i="2"/>
  <c r="G34" i="2"/>
  <c r="G30" i="2"/>
  <c r="I55" i="3"/>
  <c r="G55" i="3"/>
  <c r="H55" i="3" s="1"/>
  <c r="I54" i="3"/>
  <c r="G54" i="3"/>
  <c r="H54" i="3" s="1"/>
  <c r="I53" i="3"/>
  <c r="G53" i="3"/>
  <c r="H53" i="3" s="1"/>
  <c r="J53" i="3" s="1"/>
  <c r="I52" i="3"/>
  <c r="G52" i="3"/>
  <c r="H52" i="3" s="1"/>
  <c r="J52" i="3" s="1"/>
  <c r="I51" i="3"/>
  <c r="G51" i="3"/>
  <c r="H51" i="3" s="1"/>
  <c r="J51" i="3" s="1"/>
  <c r="I50" i="3"/>
  <c r="G50" i="3"/>
  <c r="H50" i="3" s="1"/>
  <c r="J50" i="3" s="1"/>
  <c r="I49" i="3"/>
  <c r="G49" i="3"/>
  <c r="H49" i="3" s="1"/>
  <c r="I48" i="3"/>
  <c r="I45" i="3"/>
  <c r="G45" i="3"/>
  <c r="H45" i="3" s="1"/>
  <c r="I43" i="3"/>
  <c r="I44" i="3"/>
  <c r="I42" i="3"/>
  <c r="G38" i="3"/>
  <c r="H38" i="3"/>
  <c r="I39" i="3"/>
  <c r="I38" i="3"/>
  <c r="G39" i="3"/>
  <c r="H39" i="3" s="1"/>
  <c r="G65" i="2" l="1"/>
  <c r="G50" i="2"/>
  <c r="J54" i="3"/>
  <c r="J45" i="3"/>
  <c r="J49" i="3"/>
  <c r="J55" i="3"/>
  <c r="J39" i="3"/>
  <c r="J38" i="3"/>
  <c r="J40" i="3" l="1"/>
  <c r="I35" i="3" l="1"/>
  <c r="I34" i="3"/>
  <c r="F30" i="3"/>
  <c r="G30" i="3" s="1"/>
  <c r="H30" i="3" s="1"/>
  <c r="F31" i="3"/>
  <c r="G31" i="3" s="1"/>
  <c r="H31" i="3" s="1"/>
  <c r="F29" i="3"/>
  <c r="G29" i="3" s="1"/>
  <c r="H29" i="3" s="1"/>
  <c r="F28" i="3"/>
  <c r="G28" i="3"/>
  <c r="H28" i="3" s="1"/>
  <c r="J28" i="3" s="1"/>
  <c r="F27" i="3"/>
  <c r="G27" i="3" s="1"/>
  <c r="H27" i="3" s="1"/>
  <c r="F26" i="3"/>
  <c r="G26" i="3" s="1"/>
  <c r="H26" i="3" s="1"/>
  <c r="F25" i="3"/>
  <c r="G25" i="3" s="1"/>
  <c r="H25" i="3" s="1"/>
  <c r="I31" i="3"/>
  <c r="I30" i="3"/>
  <c r="I29" i="3"/>
  <c r="I28" i="3"/>
  <c r="I27" i="3"/>
  <c r="I26" i="3"/>
  <c r="I25" i="3"/>
  <c r="I22" i="3"/>
  <c r="G22" i="3"/>
  <c r="H22" i="3" s="1"/>
  <c r="I19" i="3"/>
  <c r="G19" i="3"/>
  <c r="H19" i="3" s="1"/>
  <c r="I21" i="3"/>
  <c r="G21" i="3"/>
  <c r="H21" i="3" s="1"/>
  <c r="I20" i="3"/>
  <c r="G20" i="3"/>
  <c r="H20" i="3" s="1"/>
  <c r="I18" i="3"/>
  <c r="I17" i="3"/>
  <c r="I16" i="3"/>
  <c r="I13" i="3"/>
  <c r="I12" i="3"/>
  <c r="E9" i="3"/>
  <c r="G9" i="3" s="1"/>
  <c r="H9" i="3" s="1"/>
  <c r="E8" i="3"/>
  <c r="G8" i="3" s="1"/>
  <c r="H8" i="3" s="1"/>
  <c r="E7" i="3"/>
  <c r="G7" i="3" s="1"/>
  <c r="H7" i="3" s="1"/>
  <c r="I9" i="3"/>
  <c r="I8" i="3"/>
  <c r="I7" i="3"/>
  <c r="G48" i="3"/>
  <c r="H48" i="3" s="1"/>
  <c r="G44" i="3"/>
  <c r="H44" i="3" s="1"/>
  <c r="G43" i="3"/>
  <c r="H43" i="3" s="1"/>
  <c r="G42" i="3"/>
  <c r="H42" i="3" s="1"/>
  <c r="G35" i="3"/>
  <c r="H35" i="3" s="1"/>
  <c r="G34" i="3"/>
  <c r="H34" i="3" s="1"/>
  <c r="G18" i="3"/>
  <c r="H18" i="3" s="1"/>
  <c r="G17" i="3"/>
  <c r="H17" i="3" s="1"/>
  <c r="G16" i="3"/>
  <c r="H16" i="3" s="1"/>
  <c r="G13" i="3"/>
  <c r="H13" i="3" s="1"/>
  <c r="G12" i="3"/>
  <c r="H12" i="3" s="1"/>
  <c r="J48" i="3" l="1"/>
  <c r="J19" i="3"/>
  <c r="J20" i="3"/>
  <c r="J43" i="3"/>
  <c r="J25" i="3"/>
  <c r="J26" i="3"/>
  <c r="J29" i="3"/>
  <c r="J31" i="3"/>
  <c r="J30" i="3"/>
  <c r="J21" i="3"/>
  <c r="J27" i="3"/>
  <c r="J34" i="3"/>
  <c r="J22" i="3"/>
  <c r="J42" i="3"/>
  <c r="J18" i="3"/>
  <c r="J17" i="3"/>
  <c r="J35" i="3"/>
  <c r="J44" i="3"/>
  <c r="J16" i="3"/>
  <c r="J13" i="3"/>
  <c r="J12" i="3"/>
  <c r="J9" i="3"/>
  <c r="J8" i="3"/>
  <c r="J7" i="3"/>
  <c r="J46" i="3" l="1"/>
  <c r="J56" i="3"/>
  <c r="J36" i="3"/>
  <c r="J32" i="3"/>
  <c r="J23" i="3"/>
  <c r="J14" i="3"/>
  <c r="J10" i="3"/>
  <c r="J57" i="3" l="1"/>
  <c r="G31" i="2" s="1"/>
  <c r="G29" i="2" l="1"/>
  <c r="G28" i="2"/>
  <c r="G26" i="2" l="1"/>
  <c r="G25" i="2"/>
  <c r="G24" i="2"/>
  <c r="G23" i="2"/>
  <c r="G22" i="2"/>
  <c r="G20" i="2"/>
  <c r="G19" i="2"/>
  <c r="G18" i="2" l="1"/>
  <c r="G17" i="2"/>
  <c r="G15" i="2" l="1"/>
  <c r="G32" i="2" s="1"/>
</calcChain>
</file>

<file path=xl/sharedStrings.xml><?xml version="1.0" encoding="utf-8"?>
<sst xmlns="http://schemas.openxmlformats.org/spreadsheetml/2006/main" count="404" uniqueCount="148">
  <si>
    <t>CARE Bangladesh</t>
  </si>
  <si>
    <t>Nature Based Adaptation towards Prosperous and Adept Lives &amp; Livelihoods in Bangladesh (NABAPALLAB/ নবপল্লব)</t>
  </si>
  <si>
    <t xml:space="preserve">Bill of Quantities (BOQ) for Resilent House </t>
  </si>
  <si>
    <t>SL
No.</t>
  </si>
  <si>
    <t>Item</t>
  </si>
  <si>
    <t>Description</t>
  </si>
  <si>
    <t>Unit</t>
  </si>
  <si>
    <t>Quantity</t>
  </si>
  <si>
    <t xml:space="preserve"> Unit Rates (Tk)</t>
  </si>
  <si>
    <t xml:space="preserve"> Total Amount (Tk)</t>
  </si>
  <si>
    <t>Remarks</t>
  </si>
  <si>
    <t>Civil Works</t>
  </si>
  <si>
    <t>sft</t>
  </si>
  <si>
    <t>site</t>
  </si>
  <si>
    <t>Mobilization and demobilization of boring equipment such as drilling rig, drilling pipes, drop hammer, tripod, pulley, chain,Wrench,sample collection devices tool and plants, tripod for temporary camp, other accessories and manpower at work site etc. all complete and accepted by the Engineer (with flat body truck for mounting Rig equipment).
On dry ground or a site with 0-0.75m depth of water</t>
  </si>
  <si>
    <t>pont</t>
  </si>
  <si>
    <t>Execution of SPT at 1500mm interval with Standard Automatic
Hammer (ASTM D-1586-84, hammer: (140 ± 2 lbs)/(63.5 ± 1 Kg),
height of fall: (30˝ ± 1˝)/ (760mm ± 25mm) including withdrawn of
drilling pipe from the bore-hole and fixing the steel cap with drilling
pipe and replacing the drilling pipe with cap into the bore hole up to
the layer of interest approved and accepted by the Engineer. Depth 9 to 18 meter</t>
  </si>
  <si>
    <t>cft</t>
  </si>
  <si>
    <t>Ferrocement Concrete for Lightweight Slab Construction:
Ferrocement roof panels making and placement with (20mm thickness)  mesh reinforcement (welded, 0.8mm diameter) and cement mortar mix (1:3) are used for lightweight slab construction. The slab surface should be finished smooth, ensuring uniformity in thickness without any visible defects. The slab must be cured and protected for a minimum period of 7 days to achieve optimal strength and durability. All materials and workmanship should meet the required standards, and the construction must be completed as per the direction of the Engineer-in-Charge (E-I-C).</t>
  </si>
  <si>
    <t>Minimum 12mm thick cement plaster (1:4) with Portland Composite cement (CEM II/AM, 42.5N) and best quality sand (minimum FM1.2) to wall both inner and outer surface, finishing the corner and edges in/c washing of sand cleaning the surface, scaffolding and curing for the requisite period etc. all complete as per direction of the E-I-C. Up to 5th floor inner and outer.</t>
  </si>
  <si>
    <t>rft</t>
  </si>
  <si>
    <t>Supplying and fabrication of Ribbed or deformed bar reinforcement for all types of RCC work including straightening, removing ruts, cleaning, cutting, hooking, bending, lapping and/or welding wherever required as directed, placing in position, tieing with 22 BWG black annealed binding wire (PVC coated in case of FBEC rebar) double fold, cost of binding wire and anchoring to the adjoining members wherever necessary, supplying and
placing with proper cover blocks (1:1), supports, chairs, spacers, splices or laps etc. including cost of all materials, cost of labour, cost of equipment &amp; machinery, loading and unloading, transportation, all other incidental charges and work at all leads and lifts etc. to complete the work as per design, drawing, specifications and direction of the E-I-C. Measurement relating to nominal mass, dimensions and tolerances of various types of steel shall conform to relevant BDS/ ASTM codes. Reinforcement shall be measured only in lengths of bar as actually placed in position on standard weight i.e. 7850 kg/m3 (BNBC Table 6.2.1) basis. No separate payment shall be allowed for Chairs of any shape &amp; profile, spacer bar of any shape &amp; profile, lap/ splice unless otherwise shown in the drawing, wastages, binding wire, concrete cover blocks etc. as the cost of these is included in the unit rate. Note: Tests for reinforcing bars shall be conducted at LGED/ BUET/ DUET/ CUET/ KUET/ RUET. Grade 400 (RB 400/ 400W): Ribbed or Deformed bar produced and marked as per BDS ISO 6935-2:2006 with minimuSupplying and fabrication of Ribbed or deformed bar reinforcement for all types of RCC work including straightening, removing ruts, cleaning, cutting, hooking, bending, lapping and/or welding wherever required as directed, placing in position, tieing with 22 BWG black annealed binding wire (PVC coated in case of FBEC rebar) double fold, cost of binding wire and anchoring to the adjoining members wherever necessary, supplying and placing with proper cover blocks (1:1), supports, chairs, spacers, splices or laps etc. including cost of all materials, cost of labour, cost of equipment &amp; machinery, loading and unloading, transportation, all other incidental charges and work at all leads and lifts etc. to complete the work as per design, drawing, specifications and direction of the E-I-C. Measurement relating to nominal mass, dimensions and tolerances of various types of steel shall conform to relevant BDS/ ASTM codes. Reinforcement shall be measured only in lengths of bar as actually placed in position on standard weight i.e. 7850 kg/m3 (BNBC Table 6.2.1) basis. No separate payment shall be allowed for Chairs of any shape &amp; profile, spacer bar of any shape &amp; profile, lap/ splice unless otherwise shown in the drawing, wastages, binding wire, concrete cover blocks etc. as the cost of these is included in the unit rate. Note: Tests for reinforcing bars shall be conducted at LGED/ BUET/ DUET/ CUET/ KUET/ RUET. Grade 400 (RB 400/ 400W): Ribbed or Deformed bar produced and marked as per BDS ISO 6935-2:2006 with minimum yield strength, fy (ReH) = 400 MPa, but the tested yield strength shall not exceed fy by more than the 125 MPa and the ratio of tested ultimate strength, fu (Re) to tested yield strength (fy) shall be at least 1.25 and minimum elongation after fracture (A5.65) &amp; minimum total elongation at maximum force (Agt) is 14% and 2.5% respectively.m yield strength, fy (ReH) = 400 MPa, but the tested yield strength shall not exceed fy by more than the
125 MPa and the ratio of tested ultimate strength, fu (Re) to tested yield strength (fy) shall be at least 1.25 and minimum elongation after fracture (A5.65) &amp; minimum total elongation at maximum force (Agt) is 14% and 2.5% respectively.</t>
  </si>
  <si>
    <t>kg</t>
  </si>
  <si>
    <t>Plumbing and Sanitary Works</t>
  </si>
  <si>
    <t>nos</t>
  </si>
  <si>
    <t>each</t>
  </si>
  <si>
    <t>Electrical Works</t>
  </si>
  <si>
    <t>set</t>
  </si>
  <si>
    <t>Wp</t>
  </si>
  <si>
    <t>Solar Battery Lead-acid with casing : Supply, installation (with effictive connection), testing &amp; commissioning of maintenance free Gel type Solar battery with 2V nominal voltage, heavy duty industrial type, positive plate : Tubular, negative plate: Pasted flat, Electrolyte Dilute Sulfuric Acid, specially suitable for Solar system. This item must includes Battery rack/cabinet of sufficient size. The term "Solar" must be engraved at the body of Battery. Battery,12V,130AH Brand &amp; Origin : European/USA or equivalent Warranty : At least 10 yrs.Capacty in Ampere Hour : 130 AH</t>
  </si>
  <si>
    <t>Cost Contribution</t>
  </si>
  <si>
    <t xml:space="preserve">Bar Bending Schedule </t>
  </si>
  <si>
    <t>Resilent House for community</t>
  </si>
  <si>
    <t>Scheme Code:</t>
  </si>
  <si>
    <t>COMPONENT</t>
  </si>
  <si>
    <t>BAR MARK</t>
  </si>
  <si>
    <t>BAR DIA  (mm)</t>
  </si>
  <si>
    <t>BAR LANGTH (rft)</t>
  </si>
  <si>
    <t>NO. OF BARS IN EACH MEMBERS</t>
  </si>
  <si>
    <t>NO. OF MEMBER</t>
  </si>
  <si>
    <t>TOTAL NO. OF BARS</t>
  </si>
  <si>
    <t>TOTAL LENGTH (rft)</t>
  </si>
  <si>
    <t>UNIT WEIGHT OF BAR (kg/rft)</t>
  </si>
  <si>
    <t>TOTAL WEIGHT (kg)</t>
  </si>
  <si>
    <t xml:space="preserve">Footing </t>
  </si>
  <si>
    <t xml:space="preserve">F1 Both way </t>
  </si>
  <si>
    <t>12mm⌀</t>
  </si>
  <si>
    <t>F2 both way</t>
  </si>
  <si>
    <t>F3 both Way</t>
  </si>
  <si>
    <t>Sub Total=</t>
  </si>
  <si>
    <t>Column Up to roof</t>
  </si>
  <si>
    <t xml:space="preserve">Column C1 6 Nos </t>
  </si>
  <si>
    <t>16mm⌀</t>
  </si>
  <si>
    <t>Column Ring</t>
  </si>
  <si>
    <t>10mm⌀</t>
  </si>
  <si>
    <t>Grade Beam</t>
  </si>
  <si>
    <t>Main bar Top &amp; Bottom long</t>
  </si>
  <si>
    <t xml:space="preserve">16mm⌀ </t>
  </si>
  <si>
    <t>Extra Top end side</t>
  </si>
  <si>
    <t>Extra Top middle side</t>
  </si>
  <si>
    <t>Ring</t>
  </si>
  <si>
    <t>Main bar Top &amp; Bottom short</t>
  </si>
  <si>
    <t>Floor Beam (1st &amp; 2nd floor)</t>
  </si>
  <si>
    <t xml:space="preserve">Ground Floor </t>
  </si>
  <si>
    <t>Long way 10''c/c</t>
  </si>
  <si>
    <t>Short Way 10"c/c</t>
  </si>
  <si>
    <t xml:space="preserve">Stair Case </t>
  </si>
  <si>
    <t>Stair slab</t>
  </si>
  <si>
    <t>10mm@</t>
  </si>
  <si>
    <t>Stair binder</t>
  </si>
  <si>
    <t>Flase slabe and lintel</t>
  </si>
  <si>
    <t>Tolit f. Slab long 6''c/c</t>
  </si>
  <si>
    <t>Short way 6"c/c</t>
  </si>
  <si>
    <t>lintel all (1st and 2nd floor)</t>
  </si>
  <si>
    <t>lintel all ring(1st and 2nd floor)</t>
  </si>
  <si>
    <t>Rain Water Reservoir</t>
  </si>
  <si>
    <t>Long way 6''c/c</t>
  </si>
  <si>
    <t>Long beam</t>
  </si>
  <si>
    <t xml:space="preserve">Short Beam </t>
  </si>
  <si>
    <t xml:space="preserve">Total Reinforcement for Sub-Structure = </t>
  </si>
  <si>
    <t>Collection of disturbed soil samples in 38mm tubes including
preservation, and transportation to the laboratory and testing as
directed and accepted by the Engineer. (ASTM D-1586-83)</t>
  </si>
  <si>
    <t>sample</t>
  </si>
  <si>
    <t>Preparation, writing and submission of report on sub-soil investigation
containing all parameters, bearing capacities, sections of boreholes on
two or more sets of data given or assumed, citing reference (Bench
mark and GPS location) etc. and all complete as per satisfaction and
direction of Engineer-in-charge.</t>
  </si>
  <si>
    <t>Drilling 100mm dia bore-hole by wash boring method in connection
with conducting standard penetration test (SPT) as directed and
accepted by the E-I-C. Depth 0 to 60 meter</t>
  </si>
  <si>
    <t>Supplying, fitting and fixing 125mm dia C.P. Shower Rose of
cromium plated materials made with leak proof and fixing in
position with selected tape etc. all complete as per direction
of the E-I-C.
Best quality fixed type</t>
  </si>
  <si>
    <t xml:space="preserve">Solar System </t>
  </si>
  <si>
    <t>Summary of BoQ</t>
  </si>
  <si>
    <t>Sl</t>
  </si>
  <si>
    <t xml:space="preserve"> Unit Cost (Tk)</t>
  </si>
  <si>
    <t>Total Cost (Tk)</t>
  </si>
  <si>
    <t>Grand Total</t>
  </si>
  <si>
    <t>Proposed brand/ model/ technical details</t>
  </si>
  <si>
    <r>
      <rPr>
        <b/>
        <sz val="11"/>
        <rFont val="Arial"/>
        <family val="2"/>
      </rPr>
      <t>Project Profile Signboard</t>
    </r>
    <r>
      <rPr>
        <sz val="11"/>
        <rFont val="Arial"/>
        <family val="2"/>
      </rPr>
      <t>: Providing and maintenance one project profile signboard as per direction of E-I-C, to be placed at a suitable place of the site including submission of proposals for the materials &amp; size of the signboards (recommended size: 1200mm x 900 mm with 2 nos. 75mm dia. Bamboo post, outer dia shall be 100mm) and text layout to the engineer for approval which will be positioned as directed by the engineer and removing the same on completeion of the works or as instructed by the E-I-C. Sheeting will be made of encapsulated lens with retro-reflective type and messages/ borders will be screen printed. The text shall mention among others the name of the project, name of the implementing agency, cost of the project, completion time, name of the contractor etc.</t>
    </r>
  </si>
  <si>
    <r>
      <rPr>
        <b/>
        <sz val="11"/>
        <rFont val="Arial"/>
        <family val="2"/>
      </rPr>
      <t>Earthwork in excavation of foundation trenches</t>
    </r>
    <r>
      <rPr>
        <sz val="11"/>
        <rFont val="Arial"/>
        <family val="2"/>
      </rPr>
      <t>, including layout, by excavating earth to the lines, grades and elevation as shown in the drawing providing center lines, local bench mark pillars, fixing bamboo spikes and marking layout with chalk powder filling baskets, carrying and disposing of all excavated materials at a safe distance designated by the E-I-C in all types of soils except rocky, gravelly, slushy or organic soil, leveling, ramming, dressing and preparing the base, etc. all complete for an initial excavation depth of 2m and an initial lead not exceeding 20m, includingarranging all necessary tools and equipment at work site, etc. complete as per direction of the E-I-C.</t>
    </r>
  </si>
  <si>
    <r>
      <rPr>
        <b/>
        <sz val="11"/>
        <rFont val="Arial"/>
        <family val="2"/>
      </rPr>
      <t xml:space="preserve">Providing single layer polythene </t>
    </r>
    <r>
      <rPr>
        <sz val="11"/>
        <rFont val="Arial"/>
        <family val="2"/>
      </rPr>
      <t>sheet (0.18mm thick) weighing one kilogram per 6.5 square meter in floor or any where in ground floor underneath the cement concrete, etc. all complete as per specifications and direction of the E_x0002_I-C.</t>
    </r>
  </si>
  <si>
    <r>
      <rPr>
        <b/>
        <sz val="11"/>
        <rFont val="Arial"/>
        <family val="2"/>
      </rPr>
      <t>Sand (0.80) filling</t>
    </r>
    <r>
      <rPr>
        <sz val="11"/>
        <rFont val="Arial"/>
        <family val="2"/>
      </rPr>
      <t xml:space="preserve"> on the road bed in the improved sub_x0002_grade with sand free from dust, earth, other vegetable growth and foreign materials including supplying all materials, spreading, watering, compacting by appropriate mechanical means to obtain a minimum Design Soaked CBR but not less than 8% at minimum compaction 98% of MDD </t>
    </r>
  </si>
  <si>
    <r>
      <rPr>
        <b/>
        <sz val="11"/>
        <rFont val="Arial"/>
        <family val="2"/>
      </rPr>
      <t>Mass concrete work</t>
    </r>
    <r>
      <rPr>
        <sz val="11"/>
        <rFont val="Arial"/>
        <family val="2"/>
      </rPr>
      <t xml:space="preserve"> in foundation or floor with PortlandComposite Cement (CEM II/AM, 42.5N), sand (minimum FM1.20) and 20mm down well graded stone chips (LAA value not exceeding 38), including shuttering,mixing by concrete mixer machine, casting, laying compacting with mechanical vibrator machine and curing for the requisite period etc. allcomplete as per direction of the E-I-C. Cylinder crushingstrength of concrete should not be less than 17Mpa at 28days of curing (suggested mix proportion 1:2:4). Additionalquantity of cement to be added if required to attain thestrength at the contractors own cost.Mass concrete in floor (1:2:4) with Portland CompositeCement (CEM II/AM, 42.5N), sand (minimum FM 1.20) and 20mm down well graded stone chips.</t>
    </r>
  </si>
  <si>
    <r>
      <t xml:space="preserve">Supplying, fitting and fixing different size </t>
    </r>
    <r>
      <rPr>
        <b/>
        <sz val="11"/>
        <rFont val="Arial"/>
        <family val="2"/>
      </rPr>
      <t xml:space="preserve">hollow machine made design blocks </t>
    </r>
    <r>
      <rPr>
        <sz val="11"/>
        <rFont val="Arial"/>
        <family val="2"/>
      </rPr>
      <t>of uniform colour, carefully laid in cement sand (F.M. 1.2) mortar(1:3) in all floors in wall with uniform mortar joints, true to vertical and horizontal line including racking out joints, cleaning and soaking the blocks for minimum 24 hours before use including washing and screening of sand, scaffolding, curing etc. complete in all respect including supply of all necessary materials, cost of water, electricity and other charges accepted by the Engineer-in-charge. (Cement: CEM-II/B-M) With design block size: 390 mm x 140 mm x 190 mm or equivalent volume and design.</t>
    </r>
  </si>
  <si>
    <r>
      <rPr>
        <b/>
        <sz val="11"/>
        <rFont val="Arial"/>
        <family val="2"/>
      </rPr>
      <t>38mm thick on an average roof top cement concrete screed</t>
    </r>
    <r>
      <rPr>
        <sz val="11"/>
        <rFont val="Arial"/>
        <family val="2"/>
      </rPr>
      <t xml:space="preserve">
in proportion (1:1.5:3) with Portland Composite cement (CEM II/AM, 42.5N) and best quality sand (minimum FM1.8) and 10mm down graded crushed 1st class brick chips/picked chips, (LAA value not exceeding 38), including Cement grouting, mixing concrete, laying with neat cement finishing on the following day of roof slab casting, cost of all materials, labour and transportation to the site, finishing the edges and corners, curing for the requisite period etc. all complete as per drawing, specification and direction of the E-I-C (Ground floor,1st floor and roof top)</t>
    </r>
  </si>
  <si>
    <r>
      <t xml:space="preserve">Supplying, fitting and fixing </t>
    </r>
    <r>
      <rPr>
        <b/>
        <sz val="11"/>
        <rFont val="Arial"/>
        <family val="2"/>
      </rPr>
      <t xml:space="preserve">door frame with MS angle </t>
    </r>
    <r>
      <rPr>
        <sz val="11"/>
        <rFont val="Arial"/>
        <family val="2"/>
      </rPr>
      <t>(50mmx50mmx6mm), fixing, 250mm long 6 nos. of iron clamps of same size (one end bifurcated) with vertical members of the frame, fixing the frame in wall with cement concrete (1:2:4) in Portland Composite cement CEM II/AM, 42.5N), best quality sand (minimum FM1.8) and 20mm down well graded 1st class brick chips, mending good damages, fixing 3 nos. of 100mm size iron hinges with the vertical members of the frame for single leaf shutter, painting all iron faces in 2 coats over a coat of priming with enamel paint of approved colour and quality, in/c cutting, sizing, welding for all floors, etc. all complete as per plan and direction of the E-I-C MS angle 50mmx50mmx6mm size</t>
    </r>
  </si>
  <si>
    <r>
      <t>Supplying, fitting and fixing</t>
    </r>
    <r>
      <rPr>
        <b/>
        <sz val="11"/>
        <rFont val="Arial"/>
        <family val="2"/>
      </rPr>
      <t xml:space="preserve"> 38mm thick well matured natural seasoned solid wooden door shutter</t>
    </r>
    <r>
      <rPr>
        <sz val="11"/>
        <rFont val="Arial"/>
        <family val="2"/>
      </rPr>
      <t xml:space="preserve"> (minimum 250mm wide plank) having top rail style of sections (100mmx38mm) lock rail (125mmx38mm) and bottom rail (225mmx38mm), closed joints and provided with best quality 4 nos. 100mm iron hinges, 2 nos. best quality 12mm dia 300mm and 225mm long iron tower and socket bolts, 2 nos. heavy type nickel plated handle, hinge cleats, buffer blocks and finished with sand papering for all floors etc. all complete as per direction of the E-I-C. (Single leaf door. All sizes of wood are finished). Mehagoni wood</t>
    </r>
  </si>
  <si>
    <r>
      <t xml:space="preserve">Supplying, fitting and fixing </t>
    </r>
    <r>
      <rPr>
        <b/>
        <sz val="11"/>
        <rFont val="Arial"/>
        <family val="2"/>
      </rPr>
      <t>combined steel window shutter,</t>
    </r>
    <r>
      <rPr>
        <sz val="11"/>
        <rFont val="Arial"/>
        <family val="2"/>
      </rPr>
      <t xml:space="preserve"> frames and grill welded together as per drawing &amp; design having requisite Nos. of vertical and horizontal standard MS (19mmx19mmx3mm) ‘Z’section for shutter and MS flat bar all around (25mmx4.5mm) and (19mmx3mm), 10mm square bar as grill welded horizontally @ 100mm c/c, only catch locking handle position gap should 125mm, atinner face of window frame with F.I. clamp 75mmx3mm duly embedded with Cement Concrete (1:2:4:) and mending good the damages in/c all cost of charges for fabrication and manufacture by welding, riveting, etc. supplying all essential fittings like stopper, handle, 3 nos catch hook 300mm long adjustable iron cleat, 50mm long pin hinge in/c supplying, fitting, fixing 18 BWG M.S. sheet in position welded to steel shutter with Tee stiffener (2 nos.) made with 25mm and 19mm flat bars fitted to shutter frame in Two equal part and upper part should be provided with 5mm clear glass, vertically in each shutter panel and putty and painting the window with two coats of synthetic enamel paint over a coat of anticorrosive priming, , etc for all floors. all complete as per direction of the E-I-C</t>
    </r>
  </si>
  <si>
    <r>
      <rPr>
        <b/>
        <sz val="11"/>
        <rFont val="Arial"/>
        <family val="2"/>
      </rPr>
      <t>Painting with plastic emulsion paint</t>
    </r>
    <r>
      <rPr>
        <sz val="11"/>
        <rFont val="Arial"/>
        <family val="2"/>
      </rPr>
      <t xml:space="preserve"> of best quality and approved colour in a seal container from authorized manufacturer. Applying each coat and successive coat is to be applied as per manufacturer special procedure, to wall and ceiling in two coats over a coat of priming coat of water sealer and ready mixed putty of approved brand. It applied on sand papered and cleaned surface and after drying applied sealer coat, 2 coats of ready mixed wall putty of approved brand, each coat dried and smoothened by sand papering. Applying plastic emulsion paint one vertical and one horizontal coat for each coat and successive coat is to be applied after drying up of previous coat by brush/roller/spray in/c cleaning the plinth, floors, doors,windows, portions and ventilators by washing, rubbing, as necessary and sand papering the surface and necessary scaffolding, etc. curing for the requisite period etc. all complete for all floors i/c cost of all materials as per direction of the E-I-C.</t>
    </r>
  </si>
  <si>
    <r>
      <t xml:space="preserve">On exterior surface applying as per manufacturer instruction </t>
    </r>
    <r>
      <rPr>
        <b/>
        <sz val="11"/>
        <rFont val="Arial"/>
        <family val="2"/>
      </rPr>
      <t>specific coat of weather coat</t>
    </r>
    <r>
      <rPr>
        <sz val="11"/>
        <rFont val="Arial"/>
        <family val="2"/>
      </rPr>
      <t xml:space="preserve"> of approved quality and colour delivered from authorized local agent of the manufacturer in a sealed container. Applying one vertical and one horizontal coat for each coat and successive coat is to be applied after drying up of previous coat by brush/roller/spray in/c cleaning, washing, rubbing, as necessary and sand papering the surface and necessary scaffolding, etc. all complete for all floors i/c cost of all materials as per direction of the E-I-C. 3 coat</t>
    </r>
  </si>
  <si>
    <r>
      <rPr>
        <b/>
        <sz val="11"/>
        <rFont val="Arial"/>
        <family val="2"/>
      </rPr>
      <t>18 BWG (WM): Supplying and laying 12mm rhombus 18 BWG G.I. wire mesh of required s</t>
    </r>
    <r>
      <rPr>
        <sz val="11"/>
        <rFont val="Arial"/>
        <family val="2"/>
      </rPr>
      <t>ize in cement concreting work, placing mesh in the middle of concreting work or as mentioned in the drawing, including cutting and carrying of wire mesh to the site, etc. all complete in all respect as per approved drawing, specification and direction of the Engineer-in-charge. (Rate is inclusive of cost of materials, labour and all incidental charges in this connection).For  F.C Channel (Roof)</t>
    </r>
  </si>
  <si>
    <r>
      <t xml:space="preserve">Supplying </t>
    </r>
    <r>
      <rPr>
        <b/>
        <sz val="11"/>
        <rFont val="Arial"/>
        <family val="2"/>
      </rPr>
      <t>25mm to 200mm dia</t>
    </r>
    <r>
      <rPr>
        <sz val="11"/>
        <rFont val="Arial"/>
        <family val="2"/>
      </rPr>
      <t xml:space="preserve"> (inside) best quality uPVC pipes having specific gravity 1.35-1.45, and other physical, chemical, thermal, fire resistivity properties etc. as per BSTI approved manufacturer standards or ASTM, BS/ISO/IS standards fitted and fixed in position with sockets head and shoes, bends, clamps and nails etc. all complete in all floors as per direction of the E-I-C. Minimum inner dia 100mm and minimum wall thickness 3.4mm</t>
    </r>
  </si>
  <si>
    <r>
      <t xml:space="preserve">Supplying, fitting and fixing Bangladesh pattern BISF Standard </t>
    </r>
    <r>
      <rPr>
        <b/>
        <sz val="11"/>
        <rFont val="Arial"/>
        <family val="2"/>
      </rPr>
      <t>Porcelain Oriental Pan</t>
    </r>
    <r>
      <rPr>
        <sz val="11"/>
        <rFont val="Arial"/>
        <family val="2"/>
      </rPr>
      <t xml:space="preserve"> (Model-320, size- 540x425x270mm, Bowl size-390x210x190mm) or equivalent with foot rest with foot rest of vitreous China and preparing the base of pan with cement concrete (1:2:4) andwire net or rods including making holes wherever required and mending good the damages, supplying minimum 10 liters capacity lowd own wirh master siphon and lowdown cover or equivalent complete set and fitting fixing the same in position with C.I. brackets including supplying best quality 40mm dia PVC flush pipe with brass coupling (not exceeding 1.80m in length), 12mm dia plastic connection pipe with brass coupling, 12mm dia brass stop cock, 12mm dia ball cock and pulling chain etc. all complete as per direction of the E-I-C. White [BISF ASTANDARD]</t>
    </r>
  </si>
  <si>
    <r>
      <t xml:space="preserve">Supplying, fitting and fixing </t>
    </r>
    <r>
      <rPr>
        <b/>
        <sz val="11"/>
        <rFont val="Arial"/>
        <family val="2"/>
      </rPr>
      <t>125mm dia Stainless steel floor Gratings</t>
    </r>
    <r>
      <rPr>
        <sz val="11"/>
        <rFont val="Arial"/>
        <family val="2"/>
      </rPr>
      <t xml:space="preserve"> on floor drains with cement mortar (1:4) including making holes in walls or floors and mending good the damages etc. all complete as per direction of the E-I-C.</t>
    </r>
  </si>
  <si>
    <r>
      <t xml:space="preserve">Supplying different inside dia best quality uPVC special fittings having specific gravity 1.35 -1.45, wall thickness 2.7mm - 3.4 mm, and other physical, chemical, thermal, fire resistivity properties etc. as per BSTI approved manufacturer standards or ASTM, BS/ISO/IS standards, fitted and fixed in position with sockets, bends, with all accessories such as Round grating/domed roof grating bands, sockets etc. all complete as per direction of the E-IC. </t>
    </r>
    <r>
      <rPr>
        <b/>
        <sz val="11"/>
        <rFont val="Arial"/>
        <family val="2"/>
      </rPr>
      <t>100 mm dia uPVC ‘P’ or ‘S’ trap</t>
    </r>
  </si>
  <si>
    <r>
      <t xml:space="preserve">Supplying, fitting and fixing Standard Size </t>
    </r>
    <r>
      <rPr>
        <b/>
        <sz val="11"/>
        <rFont val="Arial"/>
        <family val="2"/>
      </rPr>
      <t>upvc soap tray</t>
    </r>
    <r>
      <rPr>
        <sz val="11"/>
        <rFont val="Arial"/>
        <family val="2"/>
      </rPr>
      <t xml:space="preserve"> fitted with rowel plug and screw including making holes in walls by drill machine and mending good the damages etc. all complete as per direction of the E-I-C.
White (150mmx110mmx40mm size)</t>
    </r>
  </si>
  <si>
    <r>
      <t xml:space="preserve">Supplying, fitting and fixing best quality and heavy type </t>
    </r>
    <r>
      <rPr>
        <b/>
        <sz val="11"/>
        <rFont val="Arial"/>
        <family val="2"/>
      </rPr>
      <t xml:space="preserve">bib cock of brass </t>
    </r>
    <r>
      <rPr>
        <sz val="11"/>
        <rFont val="Arial"/>
        <family val="2"/>
      </rPr>
      <t>with cromium plated coating made with leak proof and fixing in position with selected tape etc. all complete as per direction of the E-I-C.
12mm dia C.P. Bib Cock</t>
    </r>
  </si>
  <si>
    <r>
      <t>Supplying, fitting and fixing toilet</t>
    </r>
    <r>
      <rPr>
        <b/>
        <sz val="11"/>
        <rFont val="Arial"/>
        <family val="2"/>
      </rPr>
      <t xml:space="preserve"> paper holder</t>
    </r>
    <r>
      <rPr>
        <sz val="11"/>
        <rFont val="Arial"/>
        <family val="2"/>
      </rPr>
      <t xml:space="preserve"> fitted with rowel plug and screw including making holes in walls by drill machine and mending good the damages etc. all complete as per direction of the E-I-C. Plastic type (Size: 150mmx150mmx126mm)</t>
    </r>
  </si>
  <si>
    <r>
      <t>Supplying, fitting and fixing</t>
    </r>
    <r>
      <rPr>
        <b/>
        <sz val="11"/>
        <rFont val="Arial"/>
        <family val="2"/>
      </rPr>
      <t xml:space="preserve"> Towel rail </t>
    </r>
    <r>
      <rPr>
        <sz val="11"/>
        <rFont val="Arial"/>
        <family val="2"/>
      </rPr>
      <t>with holder fitted with rowel plug and screw including making holes in walls by drill machine and mending good the damages etc. all complete as per direction of the E-I-C. C.P. Towel rail (Size : 600mmx20mm) with C.P. holder
(Medium quality)</t>
    </r>
  </si>
  <si>
    <r>
      <t xml:space="preserve">Supplying, fitting and fixing special/fancy quality C.P.
Concealed Stop Cock etc. all complete as per direction of
the E-I-C.. </t>
    </r>
    <r>
      <rPr>
        <b/>
        <sz val="11"/>
        <rFont val="Arial"/>
        <family val="2"/>
      </rPr>
      <t>12mm dia Stop Cock</t>
    </r>
    <r>
      <rPr>
        <sz val="11"/>
        <rFont val="Arial"/>
        <family val="2"/>
      </rPr>
      <t xml:space="preserve"> (Special Quality) (thread type)</t>
    </r>
  </si>
  <si>
    <r>
      <t>Supplying, fitting and fixing best quality G.I</t>
    </r>
    <r>
      <rPr>
        <b/>
        <sz val="11"/>
        <rFont val="Arial"/>
        <family val="2"/>
      </rPr>
      <t>. gate valve</t>
    </r>
    <r>
      <rPr>
        <sz val="11"/>
        <rFont val="Arial"/>
        <family val="2"/>
      </rPr>
      <t xml:space="preserve"> of
brass fittings, leak proof, fitted with sealant, Teflon tape
etc. all complete in all respects as per direction of the E-I-C.
25 mm dia Brass gate valve</t>
    </r>
  </si>
  <si>
    <r>
      <t>Supplying, fitting and fixing best quality G.I.</t>
    </r>
    <r>
      <rPr>
        <b/>
        <sz val="11"/>
        <rFont val="Arial"/>
        <family val="2"/>
      </rPr>
      <t xml:space="preserve"> gate valve </t>
    </r>
    <r>
      <rPr>
        <sz val="11"/>
        <rFont val="Arial"/>
        <family val="2"/>
      </rPr>
      <t>of
brass fittings, leak proof, fitted with sealant, Teflon tape
etc. all complete in all respects as per direction of the E-I-C.
32 mm dia Brass gate valve</t>
    </r>
  </si>
  <si>
    <r>
      <t xml:space="preserve">Supplying, fitting and fixing super quality unframed </t>
    </r>
    <r>
      <rPr>
        <b/>
        <sz val="11"/>
        <rFont val="Arial"/>
        <family val="2"/>
      </rPr>
      <t>5mm
thick Mirror</t>
    </r>
    <r>
      <rPr>
        <sz val="11"/>
        <rFont val="Arial"/>
        <family val="2"/>
      </rPr>
      <t xml:space="preserve"> with hard boards at the back with all necessary
fittings fitted with rowel plug and screw including making
holes in walls by drill machine and mending good the
damages etc. all complete as per direction of the E-I-C.
Belgium made Mirror</t>
    </r>
  </si>
  <si>
    <r>
      <rPr>
        <b/>
        <sz val="11"/>
        <rFont val="Arial"/>
        <family val="2"/>
      </rPr>
      <t xml:space="preserve">Construction of sock well with CC ring </t>
    </r>
    <r>
      <rPr>
        <sz val="11"/>
        <rFont val="Arial"/>
        <family val="2"/>
      </rPr>
      <t xml:space="preserve">750mm inner dia and wall thickness 38mm, well cover, soil pipe and air vent pipe including cost of earth work,all materials, labours, tools etc., all complete as per drawings, design and direction of the Engineer-in-Charge. </t>
    </r>
  </si>
  <si>
    <r>
      <t>Supplying, assembling, fitting, fixing, installation (with effictive
connection) testing &amp; Commissioning of single stage 2800-2900 RPM
Centrifugal water Pump Motor Set monobloc type manufactured
according to DIN/NEMA/IEC/BS/VDE/JIS &amp; ISO 9001 standard of
following capacity suitable for operation at single phase, 230V/400V ±
5% 50Hz A.C having insulation: Class F &amp; Protection: IP44 (Minimum)
manufactured by CE certified/UL listed countries as per sample
accepted/approved by the Engineer.</t>
    </r>
    <r>
      <rPr>
        <b/>
        <sz val="11"/>
        <rFont val="Arial"/>
        <family val="2"/>
      </rPr>
      <t>0.5 H.P Pump Motor Set.
Discharge: 10-80 liter/min, Head: 22-14 metre Suction &amp; delivery : 25 mm x 25 mm (1" x 1" )</t>
    </r>
    <r>
      <rPr>
        <sz val="11"/>
        <rFont val="Arial"/>
        <family val="2"/>
      </rPr>
      <t xml:space="preserve"> with necessary pipe connection with water tank and sorce.</t>
    </r>
  </si>
  <si>
    <r>
      <t xml:space="preserve">Earthing the electrical installation with 38mm dia GI pipe (earth
electrode) having 6mm dia holes across the dia at 1.0m interval
securedly bonded with 2 SWG HDBC earth lead with washer, nuts,
bolts etc. sunk upto under-mentioned depth and protection of earth
lead by 12mm dia GI pipe upto plinth level run at a depth of 6.6m
below G.L upto main board to be earthed in/c necessary connecting
copper sockets, bolts, nuts, in/c additional vertical run of 12mm dia GI pipe upto G.L.from 6.6m depth with blind socket for water pouring
facility etc. all complete for maintaining earth resistance within 1 ohm. </t>
    </r>
    <r>
      <rPr>
        <b/>
        <sz val="11"/>
        <rFont val="Arial"/>
        <family val="2"/>
      </rPr>
      <t>Depth of main electrode at 12.0m and length of the electrode 11.0 m</t>
    </r>
  </si>
  <si>
    <r>
      <t>Supplying, fitting and fixing of single</t>
    </r>
    <r>
      <rPr>
        <b/>
        <sz val="11"/>
        <rFont val="Arial"/>
        <family val="2"/>
      </rPr>
      <t xml:space="preserve"> lightning arrester</t>
    </r>
    <r>
      <rPr>
        <sz val="11"/>
        <rFont val="Arial"/>
        <family val="2"/>
      </rPr>
      <t xml:space="preserve"> on the top of the building 1.22m long 12mm dia GI pipe and clamp with bolts and 3mm mounted air spike. Top of the lightning arrester should be soldered and other fittings required etc. all complete in all respects as per directions of
the E-I-C.</t>
    </r>
  </si>
  <si>
    <r>
      <t xml:space="preserve">Supplying, assembling, fitting, fixing, installation (with holder and effictive connection) testing &amp; Commissioning of the following electric lamp/bulb for room light/gate light/garden light etc. complete as per requirement. Origin </t>
    </r>
    <r>
      <rPr>
        <b/>
        <sz val="11"/>
        <rFont val="Arial"/>
        <family val="2"/>
      </rPr>
      <t>:EU/USA or equivalent. 12W LED Bulb</t>
    </r>
  </si>
  <si>
    <r>
      <rPr>
        <b/>
        <sz val="11"/>
        <rFont val="Arial"/>
        <family val="2"/>
      </rPr>
      <t>Earthing the electrical installation</t>
    </r>
    <r>
      <rPr>
        <sz val="11"/>
        <rFont val="Arial"/>
        <family val="2"/>
      </rPr>
      <t xml:space="preserve"> with 38mm dia GI pipe (earth electrode) having 6mm dia holes across the dia at 1.0m interval securedly bonded with 2 SWG HDBC earth  lead with washer, nuts, bolts etc. sunk upto undermentioned depth and protection of earth lead by 12mm dia GI pipe upto plinth level run at a depth of 6.6m below G.L upto main board to be earthed in/c necessary connecting copper sockets, bolts, nuts, in/c additional vertical run of 12mm dia GI pipe upto G.L. from 6.6m depth with blind socket for water pouring facility etc. all complete for maintaining earth resistance within 1 ohm. Depth of main electrode at 12.0m and length of them electrode 6.0 m</t>
    </r>
  </si>
  <si>
    <t>RENEWABLE ENERGY : SOLAR SYSTEM Charge Controller:
Supply fitting fixing of MPPT charge controller, high
accuracy confirming certification by UL/ULC/VDC/VDE/ETL
in accordance with the requirement of relevant IEC
standards and shall have authentication to use CE, TUV and
UL/ULC logo. Necessary catalogue, operation &amp;
maintenance manual will be supplied by the bidder. All
complete &amp; sample approved by Engineer-in-charge.
Origin : USA/Germany Warranty : At least 03 yrs. Solar Charger:24/48v, 20A</t>
  </si>
  <si>
    <t>RENEWABLE ENERGY : SOLAR SYSTEM Solar Panel Supply,fitting fixing and testing of 200 - 250 Wp 12V mono- Crystalline Solar panel as approved by Engineer in charge. Solar PV Module/panel shall be inconformity with the requirement of IEC 61215, IEC 61730 standards. Certificate issued by the international recognized authorities such as UL/ULC/VDC/TUV/DNV or equivalent certifying body according to the above requirement shall have to be submitted by the bidder Necessary Catalogue, Operation &amp; maintenance manual will be supplied by the contactor Origin : USA/EU Warranty : At least 20 yrs, including Solar Frame structure With 38mm X 38mm 3mm thickness angle with
spacing of galvanized iron</t>
  </si>
  <si>
    <t>Sub-distribution board (DB/SDB): Supplying &amp; fitting 250 volt, 50HZ grade following concealed sub-distribution board made of 18 SWG mild steel sheet, complete with hinged type door, built in type locking arrangement, along with approved type handle 200 A capacity bus-bar with required number of holes there on, insulators at both ends. Copper bar for neutral &amp; earth terminal, necessary arrangement for fixing of SPMCB by keeping its knobs out on the top cover of the board with enamel/hammer painting. All completes as per specification &amp; direction of the Engineer-in- Charge. 4-ways SDBBoxsize-300mmx350mmx125mmIncoming-1x 32 A SP MCBOut going-4 x 6/10/16 A SP MCB</t>
  </si>
  <si>
    <r>
      <t xml:space="preserve">Supplying, fitting and fixing 250V capacitor type </t>
    </r>
    <r>
      <rPr>
        <b/>
        <sz val="11"/>
        <rFont val="Arial"/>
        <family val="2"/>
      </rPr>
      <t>ceiling fan complete</t>
    </r>
    <r>
      <rPr>
        <sz val="11"/>
        <rFont val="Arial"/>
        <family val="2"/>
      </rPr>
      <t xml:space="preserve"> with concealed condensers, canopies and required length of rods, ceiling roses, wooden round blocks, regulator, switches and required length of flexible wire etc.. all complete as per drawings and directions of the E-I-C. Brand: Renowned and good quality approved by Engineer in charge 1.422m sweep (best quality)</t>
    </r>
  </si>
  <si>
    <r>
      <t xml:space="preserve">Gang switch &amp; socket: Supplying, assembling, fitting, fixing &amp; installation (with effictive connection) on prepared board 250 volt 5 amp concealed type switch/socket with switch- Renowned high quality mounted on 18 SWG galvanized sheet board 75mm depth with other accessories as per drawing, specification &amp; direction of the Engineer-in-charge.. </t>
    </r>
    <r>
      <rPr>
        <b/>
        <sz val="11"/>
        <rFont val="Arial"/>
        <family val="2"/>
      </rPr>
      <t>Fan Regulator with switch</t>
    </r>
  </si>
  <si>
    <r>
      <t xml:space="preserve">Gang switch &amp; socket: Supplying, assembling, fitting, fixing &amp; installation (with effictive connection) on prepared board 250 volt 5 amp concealed type switch/socket with switch - Renowned high quality mounted on 18 SWG galvanized sheet board 75mm depth with other accessories as per drawing, specification &amp; direction of the Engineer-in-charge.. </t>
    </r>
    <r>
      <rPr>
        <b/>
        <sz val="11"/>
        <rFont val="Arial"/>
        <family val="2"/>
      </rPr>
      <t>03-gang switch</t>
    </r>
  </si>
  <si>
    <r>
      <t xml:space="preserve">Gang switch &amp; socket: Supplying, assembling, fitting, fixing &amp; installation (with effictive connection) on prepared board 250 volt 5 amp concealed type switch/socket with switch - Renowned high quality mounted on 18 SWG galvanized sheet board 75mm depth with other accessories as per drawing, specification &amp; direction of the Engineer-in-charge.. </t>
    </r>
    <r>
      <rPr>
        <b/>
        <sz val="11"/>
        <rFont val="Arial"/>
        <family val="2"/>
      </rPr>
      <t>02-gang switch</t>
    </r>
  </si>
  <si>
    <r>
      <t xml:space="preserve">Gang switch &amp; socket: Supplying, assembling, fitting, fixing &amp; installation (with effictive connection) on prepared board 250 volt 5 amp concealed type switch/socket with switch - Renowned high quality mounted on 18 SWG galvanized sheet board 75mm depth with other accessories as per drawing, specification &amp; direction of the Engineer-in-charge.. </t>
    </r>
    <r>
      <rPr>
        <b/>
        <sz val="11"/>
        <rFont val="Arial"/>
        <family val="2"/>
      </rPr>
      <t>01-gang switch</t>
    </r>
  </si>
  <si>
    <r>
      <t xml:space="preserve">Supplying, assembling, fitting, fixing &amp; installation (with effictive connection) of 250 volts single phase 3-pin combined switches and socket outlet (Gang type) foreign made- Renowned high quality brand, mounted on best quality locally made required size 18 SWG galvanized plain sheet board (75mm depth) etc. all complete as per drawings and directions of the E-I-C. </t>
    </r>
    <r>
      <rPr>
        <b/>
        <sz val="11"/>
        <rFont val="Arial"/>
        <family val="2"/>
      </rPr>
      <t>13 amps, Multi Switched Socket</t>
    </r>
  </si>
  <si>
    <r>
      <t>ELECTRICAL WIRING BYA Cable: Conduit wiring on surface with the following PVC insulated stranded cable (BYA) &amp; green Colored PVC
insulated ECC wire (BYA) through PVC Conduit complete with fixing materials &amp; other accessories as specified, Renowned high quality brand according to the Specification &amp; direction of the Engineer- in-charge. 1c-2x2.5 Sq.mm (BYA )</t>
    </r>
    <r>
      <rPr>
        <b/>
        <sz val="11"/>
        <rFont val="Arial"/>
        <family val="2"/>
      </rPr>
      <t xml:space="preserve"> Cable with 2.5 Sq.mm</t>
    </r>
    <r>
      <rPr>
        <sz val="11"/>
        <rFont val="Arial"/>
        <family val="2"/>
      </rPr>
      <t xml:space="preserve"> (BYA) ECC wire through PVC Pipe of 25 mm inner dia.</t>
    </r>
  </si>
  <si>
    <r>
      <t>ELECTRICAL WIRING Concealed Conduit wiring: Concealed Conduit wiring for the following Points Looping at the Switch board with earth terminal including Circuit wiring with 1c-2x1.5 Sq.mm PVC insulated stranded cable (BYA) &amp; 1.5 Sq.mm (Yellowgreen) PVC insulated stranded ECC wire (BYA) through PVC conduit (Aziz or equivalent) of 25 mm inner dia wall thickness 1.5 mm, 18 SWG GP Sheet, switch board &amp; Pull box with 3mm thick ebonite sheet cover, brass contact, ceiling rose, fixing materials &amp; all other accessories as required including mending the damages:Renowned high quality brand according to the specification &amp; direction of the Engineer- in-charge</t>
    </r>
    <r>
      <rPr>
        <b/>
        <sz val="11"/>
        <rFont val="Arial"/>
        <family val="2"/>
      </rPr>
      <t>. Light point/Exhaust/ceiling fan point</t>
    </r>
  </si>
  <si>
    <r>
      <t xml:space="preserve">Supplying 100mm dia (inside) best quality PVC </t>
    </r>
    <r>
      <rPr>
        <b/>
        <sz val="11"/>
        <rFont val="Arial"/>
        <family val="2"/>
      </rPr>
      <t>rain water down pipes</t>
    </r>
    <r>
      <rPr>
        <sz val="11"/>
        <rFont val="Arial"/>
        <family val="2"/>
      </rPr>
      <t>, fitted and fixed in position with sockets head and shoes, bends, clamps and nails etc. all complete in all floors Renowned high quality water grade PVC Pipe) as per direction of the E-I-C.</t>
    </r>
  </si>
  <si>
    <r>
      <t>Concrete_RCC_30SCC</t>
    </r>
    <r>
      <rPr>
        <b/>
        <sz val="9"/>
        <rFont val="Arial"/>
        <family val="2"/>
      </rPr>
      <t>M: Reinforced cement concrete works for</t>
    </r>
    <r>
      <rPr>
        <sz val="9"/>
        <rFont val="Arial"/>
        <family val="2"/>
      </rPr>
      <t xml:space="preserve"> Marine region with stone aggregates and minimum cement content and maximum water cement ratio 0.40, having minimum cylinder crushing strength f’cr = 40 Mpa and satisfied a specified compressive strength f’c = 30 Mpa at 28 days on standard cylinders as per standard practice of Code AASHTO/ ASTM and cement conforming to BDS EN 197-1 : 2003 CEM-II/B-V and adding approved high range water reducing chemical admixture of complying specific type (generally be Type-F) under ASTM-C 494 which is required to produce concrete of consistency by 12% or greater (flowing concrete) and for higher strength and intend to retard setting time of concrete. (Doses of admixture to be fixed by the mix design and used only  instruction of Central Quality Control Laboratory of LGED or approved laboratory instruction by the Engineer), best quality sand of minimum FM 2.5 and 20mm down well graded crushed stone chips broken from boulder (LAA value not exceeding 25) conforming to ASTM C33 and Aggregate Grading Appendix-3 LGED Schedule of Rates in/c cost of breaking chips, screening, centering, steel shuttering in position with plain 16 BWG steel sheet fitted over 38mmx 38mmx 5mm MS angle and 25mmx 5mm FI bar frame and  38mm/50mm steel or GI pipe props suitably braced and 12 BWG steel sheet plate box of proper size where required i/c cost of nuts, bolts, J-hooks etc, making shuttering fully leak proof placing of reinforcement in position, mixing in a standard mixer machine with hoper or batching and mixing plant and pumping using line pump or boom placer as per approved mix design unless other wise approved by the Engineer, fed by standard measuring boxes,maintaining allowable slump of 75mm to 100mm pouring, casting, 
compacting by Mechanical vibrator machine and curing at least for 28 days removing centering-shuttering after approved specified time period. Note: minimum Cement content considered in M-30 is @ 450kg/cum relates to nominal mix ratio 1:1.25:2.4 and maximum WCR=0.4, Additional quantity of cement to be added if required to attain the required strength at the contractors own cost.The cost of reinforcement and it's fabrication, welding, coupling, placing, binding etc. is not included but the cost of admixture &amp; Drinkable water with storage reservior for Concreteing is included in this unit rate. The Mix Design shall have to be approved by the Central Quality Control 
Laboratory(CQCL), LGED or any other reputed laboratory approved by the competent authority before execution of the work.Note: Using Concrete Mixer.In individual and continuous</t>
    </r>
    <r>
      <rPr>
        <b/>
        <sz val="9"/>
        <rFont val="Arial"/>
        <family val="2"/>
      </rPr>
      <t xml:space="preserve"> footing of column, raft and floor slab at plinth level</t>
    </r>
  </si>
  <si>
    <t>Civil Work</t>
  </si>
  <si>
    <t>job</t>
  </si>
  <si>
    <t>Grand Total (Civil Work)</t>
  </si>
  <si>
    <t>Grand Total (Plumbing &amp; Sanitary Work)</t>
  </si>
  <si>
    <t>Grand Total (Electrical Work)</t>
  </si>
  <si>
    <t>Grand Total (Solar System)</t>
  </si>
  <si>
    <t>Village: Amurbunia, Union: Nishanbaria, Upazila: Morrelganj</t>
  </si>
  <si>
    <t>Village: Bakultala, Union: Southkhali, Upazila: Sarankhola District: Bagerhat</t>
  </si>
  <si>
    <t>UoM</t>
  </si>
  <si>
    <t>Summary of Bill of Quantities (BOQ) - Construction of Resilient House</t>
  </si>
  <si>
    <t>Construction of Resilient House
Village: Amurbunia, Union: Nishanbaria, Upazila: Morrelganj</t>
  </si>
  <si>
    <t>Construction of Resilient House
Village: Bakultala, Union: Southkhali, Upazila: Sarankhola District: Bagerhat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</si>
</sst>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0.;###0."/>
    <numFmt numFmtId="166" formatCode="_(* #,##0.0_);_(* \(#,##0.0\);_(* &quot;-&quot;??_);_(@_)"/>
  </numFmts>
  <fonts count="21">
    <font>
      <sz val="11"/>
      <color theme="1"/>
      <name val="Aptos Narrow"/>
      <family val="2"/>
      <scheme val="minor"/>
    </font>
    <font>
      <sz val="10"/>
      <color rgb="FF000000"/>
      <name val="Times New Roman"/>
      <family val="1"/>
    </font>
    <font>
      <sz val="10"/>
      <color rgb="FF000000"/>
      <name val="Times New Roman"/>
      <family val="1"/>
    </font>
    <font>
      <sz val="11"/>
      <color rgb="FF000000"/>
      <name val="Arial"/>
      <family val="2"/>
    </font>
    <font>
      <b/>
      <sz val="11"/>
      <color rgb="FF000000"/>
      <name val="Arial"/>
      <family val="2"/>
    </font>
    <font>
      <sz val="11"/>
      <name val="Arial"/>
      <family val="2"/>
    </font>
    <font>
      <b/>
      <sz val="14"/>
      <color theme="1"/>
      <name val="Swis721 Cn BT"/>
      <family val="2"/>
    </font>
    <font>
      <sz val="12"/>
      <color theme="1"/>
      <name val="Swis721 Cn BT"/>
      <family val="2"/>
    </font>
    <font>
      <b/>
      <sz val="12"/>
      <name val="Swis721 Cn BT"/>
      <family val="2"/>
    </font>
    <font>
      <sz val="12"/>
      <name val="Swis721 Cn BT"/>
      <family val="2"/>
    </font>
    <font>
      <sz val="8"/>
      <name val="Aptos Narrow"/>
      <family val="2"/>
      <scheme val="minor"/>
    </font>
    <font>
      <b/>
      <sz val="12"/>
      <name val="Swis721 Cn BT"/>
    </font>
    <font>
      <b/>
      <sz val="12"/>
      <color theme="1"/>
      <name val="Swis721 Cn BT"/>
    </font>
    <font>
      <b/>
      <sz val="11"/>
      <color rgb="FFFF0000"/>
      <name val="Arial"/>
      <family val="2"/>
    </font>
    <font>
      <b/>
      <sz val="11"/>
      <name val="Arial"/>
      <family val="2"/>
    </font>
    <font>
      <b/>
      <sz val="11"/>
      <color theme="1"/>
      <name val="Arial"/>
      <family val="2"/>
    </font>
    <font>
      <sz val="11"/>
      <color theme="1"/>
      <name val="Arial"/>
      <family val="2"/>
    </font>
    <font>
      <sz val="9"/>
      <name val="Arial"/>
      <family val="2"/>
    </font>
    <font>
      <sz val="8"/>
      <name val="Arial"/>
      <family val="2"/>
    </font>
    <font>
      <b/>
      <sz val="9"/>
      <name val="Arial"/>
      <family val="2"/>
    </font>
    <font>
      <b/>
      <i/>
      <sz val="11"/>
      <color rgb="FF000000"/>
      <name val="Arial"/>
      <family val="2"/>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4" tint="0.79998168889431442"/>
        <bgColor indexed="64"/>
      </patternFill>
    </fill>
  </fills>
  <borders count="18">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1" fillId="0" borderId="0"/>
    <xf numFmtId="43" fontId="1" fillId="0" borderId="0" applyFont="0" applyFill="0" applyBorder="0" applyAlignment="0" applyProtection="0"/>
    <xf numFmtId="0" fontId="2" fillId="0" borderId="0"/>
  </cellStyleXfs>
  <cellXfs count="165">
    <xf numFmtId="0" fontId="0" fillId="0" borderId="0" xfId="0"/>
    <xf numFmtId="0" fontId="5" fillId="2" borderId="9" xfId="1" applyFont="1" applyFill="1" applyBorder="1" applyAlignment="1">
      <alignment horizontal="center" vertical="center" wrapText="1"/>
    </xf>
    <xf numFmtId="0" fontId="7" fillId="0" borderId="0" xfId="0" applyFont="1" applyAlignment="1">
      <alignment horizontal="center" vertical="center"/>
    </xf>
    <xf numFmtId="0" fontId="8" fillId="0" borderId="7" xfId="0" applyFont="1" applyBorder="1" applyAlignment="1">
      <alignment horizontal="center" vertical="center" wrapText="1"/>
    </xf>
    <xf numFmtId="0" fontId="7" fillId="0" borderId="0" xfId="0" applyFont="1" applyAlignment="1">
      <alignment horizontal="center" vertical="center" wrapText="1"/>
    </xf>
    <xf numFmtId="0" fontId="9" fillId="2" borderId="7" xfId="0" applyFont="1" applyFill="1" applyBorder="1" applyAlignment="1">
      <alignment vertical="center" wrapText="1"/>
    </xf>
    <xf numFmtId="49" fontId="9" fillId="2" borderId="7" xfId="0" applyNumberFormat="1" applyFont="1" applyFill="1" applyBorder="1" applyAlignment="1">
      <alignment horizontal="center" vertical="center"/>
    </xf>
    <xf numFmtId="0" fontId="9" fillId="2" borderId="7" xfId="0" applyFont="1" applyFill="1" applyBorder="1" applyAlignment="1">
      <alignment horizontal="center" vertical="center"/>
    </xf>
    <xf numFmtId="2" fontId="9" fillId="2" borderId="7" xfId="0" applyNumberFormat="1" applyFont="1" applyFill="1" applyBorder="1" applyAlignment="1">
      <alignment horizontal="center" vertical="center"/>
    </xf>
    <xf numFmtId="164" fontId="9" fillId="2" borderId="7" xfId="0" applyNumberFormat="1" applyFont="1" applyFill="1" applyBorder="1" applyAlignment="1">
      <alignment horizontal="center" vertical="center"/>
    </xf>
    <xf numFmtId="0" fontId="9" fillId="2" borderId="10" xfId="0" applyFont="1" applyFill="1" applyBorder="1" applyAlignment="1">
      <alignment vertical="center" wrapText="1"/>
    </xf>
    <xf numFmtId="49" fontId="9" fillId="2" borderId="11" xfId="0" applyNumberFormat="1" applyFont="1" applyFill="1" applyBorder="1" applyAlignment="1">
      <alignment horizontal="center" vertical="center"/>
    </xf>
    <xf numFmtId="0" fontId="9" fillId="2" borderId="11" xfId="0" applyFont="1" applyFill="1" applyBorder="1" applyAlignment="1">
      <alignment horizontal="center" vertical="center"/>
    </xf>
    <xf numFmtId="164" fontId="9" fillId="2" borderId="11" xfId="0" applyNumberFormat="1" applyFont="1" applyFill="1" applyBorder="1" applyAlignment="1">
      <alignment horizontal="center" vertical="center"/>
    </xf>
    <xf numFmtId="164" fontId="8" fillId="2" borderId="11" xfId="0" applyNumberFormat="1" applyFont="1" applyFill="1" applyBorder="1" applyAlignment="1">
      <alignment horizontal="right" vertical="center"/>
    </xf>
    <xf numFmtId="164" fontId="8" fillId="2" borderId="12" xfId="0" applyNumberFormat="1" applyFont="1" applyFill="1" applyBorder="1" applyAlignment="1">
      <alignment horizontal="center" vertical="center"/>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1" xfId="0" applyFont="1" applyBorder="1" applyAlignment="1">
      <alignment horizontal="right" vertical="center" wrapText="1"/>
    </xf>
    <xf numFmtId="164" fontId="8" fillId="0" borderId="12" xfId="0" applyNumberFormat="1" applyFont="1" applyBorder="1" applyAlignment="1">
      <alignment horizontal="center" vertical="center"/>
    </xf>
    <xf numFmtId="0" fontId="9" fillId="0" borderId="7" xfId="0" applyFont="1" applyBorder="1" applyAlignment="1">
      <alignment vertical="center" wrapText="1"/>
    </xf>
    <xf numFmtId="49" fontId="9" fillId="0" borderId="13" xfId="0" applyNumberFormat="1" applyFont="1" applyBorder="1" applyAlignment="1">
      <alignment horizontal="center" vertical="center"/>
    </xf>
    <xf numFmtId="0" fontId="9" fillId="0" borderId="7" xfId="0" applyFont="1" applyBorder="1" applyAlignment="1">
      <alignment horizontal="center" vertical="center"/>
    </xf>
    <xf numFmtId="1" fontId="9" fillId="0" borderId="7" xfId="0" applyNumberFormat="1" applyFont="1" applyBorder="1" applyAlignment="1">
      <alignment horizontal="center" vertical="center"/>
    </xf>
    <xf numFmtId="2" fontId="9" fillId="0" borderId="7" xfId="0" applyNumberFormat="1" applyFont="1" applyBorder="1" applyAlignment="1">
      <alignment horizontal="center" vertical="center"/>
    </xf>
    <xf numFmtId="164" fontId="9" fillId="0" borderId="7"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9" fillId="0" borderId="14" xfId="0" applyFont="1" applyBorder="1" applyAlignment="1">
      <alignment horizontal="center" vertical="center"/>
    </xf>
    <xf numFmtId="0" fontId="9" fillId="2" borderId="13" xfId="0" applyFont="1" applyFill="1" applyBorder="1" applyAlignment="1">
      <alignment horizontal="center" vertical="center"/>
    </xf>
    <xf numFmtId="2" fontId="9" fillId="0" borderId="13" xfId="0" applyNumberFormat="1" applyFont="1" applyBorder="1" applyAlignment="1">
      <alignment horizontal="center" vertical="center"/>
    </xf>
    <xf numFmtId="164" fontId="9" fillId="0" borderId="14" xfId="0" applyNumberFormat="1" applyFont="1" applyBorder="1" applyAlignment="1">
      <alignment horizontal="center" vertical="center"/>
    </xf>
    <xf numFmtId="164" fontId="9" fillId="0" borderId="13" xfId="0" applyNumberFormat="1" applyFont="1" applyBorder="1" applyAlignment="1">
      <alignment horizontal="center" vertical="center"/>
    </xf>
    <xf numFmtId="0" fontId="9" fillId="0" borderId="4" xfId="0" applyFont="1" applyBorder="1" applyAlignment="1">
      <alignment vertical="center" wrapText="1"/>
    </xf>
    <xf numFmtId="49" fontId="9" fillId="0" borderId="5" xfId="0" applyNumberFormat="1" applyFont="1" applyBorder="1" applyAlignment="1">
      <alignment horizontal="center" vertical="center"/>
    </xf>
    <xf numFmtId="0" fontId="9" fillId="0" borderId="5" xfId="0" applyFont="1" applyBorder="1" applyAlignment="1">
      <alignment horizontal="center" vertical="center"/>
    </xf>
    <xf numFmtId="1" fontId="9" fillId="2" borderId="5" xfId="0" applyNumberFormat="1" applyFont="1" applyFill="1" applyBorder="1" applyAlignment="1">
      <alignment horizontal="center" vertical="center"/>
    </xf>
    <xf numFmtId="1" fontId="9" fillId="0" borderId="5" xfId="0" applyNumberFormat="1" applyFont="1" applyBorder="1" applyAlignment="1">
      <alignment horizontal="center" vertical="center"/>
    </xf>
    <xf numFmtId="164" fontId="9" fillId="0" borderId="5" xfId="0" applyNumberFormat="1" applyFont="1" applyBorder="1" applyAlignment="1">
      <alignment horizontal="center" vertical="center"/>
    </xf>
    <xf numFmtId="164" fontId="9" fillId="0" borderId="6" xfId="0" applyNumberFormat="1" applyFont="1" applyBorder="1" applyAlignment="1">
      <alignment horizontal="center" vertical="center"/>
    </xf>
    <xf numFmtId="0" fontId="9" fillId="0" borderId="9" xfId="0" applyFont="1" applyBorder="1" applyAlignment="1">
      <alignment vertical="center" wrapText="1"/>
    </xf>
    <xf numFmtId="0" fontId="9" fillId="0" borderId="9" xfId="0" applyFont="1" applyBorder="1" applyAlignment="1">
      <alignment horizontal="center" vertical="center"/>
    </xf>
    <xf numFmtId="0" fontId="9" fillId="2" borderId="9" xfId="0" applyFont="1" applyFill="1" applyBorder="1" applyAlignment="1">
      <alignment horizontal="center" vertical="center"/>
    </xf>
    <xf numFmtId="2" fontId="9" fillId="0" borderId="9" xfId="0" applyNumberFormat="1" applyFont="1" applyBorder="1" applyAlignment="1">
      <alignment horizontal="center" vertical="center"/>
    </xf>
    <xf numFmtId="164" fontId="9" fillId="0" borderId="9" xfId="0" applyNumberFormat="1" applyFont="1" applyBorder="1" applyAlignment="1">
      <alignment horizontal="center" vertical="center"/>
    </xf>
    <xf numFmtId="164" fontId="8" fillId="0" borderId="12" xfId="0" applyNumberFormat="1" applyFont="1" applyBorder="1" applyAlignment="1">
      <alignment horizontal="center" vertical="center" wrapText="1"/>
    </xf>
    <xf numFmtId="2" fontId="7" fillId="0" borderId="0" xfId="0" applyNumberFormat="1" applyFont="1" applyAlignment="1">
      <alignment horizontal="center" vertical="center"/>
    </xf>
    <xf numFmtId="0" fontId="9" fillId="0" borderId="7" xfId="0" applyFont="1" applyBorder="1" applyAlignment="1">
      <alignment horizontal="center" vertical="center" wrapText="1"/>
    </xf>
    <xf numFmtId="0" fontId="7" fillId="0" borderId="7" xfId="0" applyFont="1" applyBorder="1" applyAlignment="1">
      <alignment horizontal="left" vertical="center" wrapText="1"/>
    </xf>
    <xf numFmtId="0" fontId="7" fillId="0" borderId="9" xfId="0" applyFont="1" applyBorder="1" applyAlignment="1">
      <alignment horizontal="center" vertical="center" wrapText="1"/>
    </xf>
    <xf numFmtId="0" fontId="11" fillId="0" borderId="7" xfId="0" applyFont="1" applyBorder="1" applyAlignment="1">
      <alignment vertical="center" wrapText="1"/>
    </xf>
    <xf numFmtId="164" fontId="8" fillId="2" borderId="7" xfId="0" applyNumberFormat="1" applyFont="1" applyFill="1" applyBorder="1" applyAlignment="1">
      <alignment horizontal="right" vertical="center"/>
    </xf>
    <xf numFmtId="164" fontId="8" fillId="2" borderId="7" xfId="0" applyNumberFormat="1" applyFont="1" applyFill="1" applyBorder="1" applyAlignment="1">
      <alignment horizontal="center" vertical="center"/>
    </xf>
    <xf numFmtId="0" fontId="12" fillId="0" borderId="7" xfId="0" applyFont="1" applyBorder="1" applyAlignment="1">
      <alignment horizontal="left" vertical="center" wrapText="1"/>
    </xf>
    <xf numFmtId="0" fontId="11" fillId="0" borderId="9" xfId="0" applyFont="1" applyBorder="1" applyAlignment="1">
      <alignment horizontal="left" vertical="center" wrapText="1"/>
    </xf>
    <xf numFmtId="0" fontId="9" fillId="0" borderId="7" xfId="0" applyFont="1" applyBorder="1" applyAlignment="1">
      <alignment horizontal="left" vertical="center" wrapText="1"/>
    </xf>
    <xf numFmtId="2" fontId="9" fillId="2" borderId="13" xfId="0" applyNumberFormat="1" applyFont="1" applyFill="1" applyBorder="1" applyAlignment="1">
      <alignment horizontal="center" vertical="center"/>
    </xf>
    <xf numFmtId="165" fontId="5" fillId="2" borderId="7" xfId="1" applyNumberFormat="1" applyFont="1" applyFill="1" applyBorder="1" applyAlignment="1">
      <alignment horizontal="center" vertical="center" wrapText="1"/>
    </xf>
    <xf numFmtId="165" fontId="5" fillId="2" borderId="9" xfId="1" applyNumberFormat="1" applyFont="1" applyFill="1" applyBorder="1" applyAlignment="1">
      <alignment horizontal="center" vertical="center" wrapText="1"/>
    </xf>
    <xf numFmtId="43" fontId="5" fillId="2" borderId="9" xfId="2" applyFont="1" applyFill="1" applyBorder="1" applyAlignment="1">
      <alignment horizontal="center" vertical="center" wrapText="1"/>
    </xf>
    <xf numFmtId="43" fontId="5" fillId="0" borderId="9" xfId="2" applyFont="1" applyFill="1" applyBorder="1" applyAlignment="1">
      <alignment horizontal="center" vertical="center" wrapText="1"/>
    </xf>
    <xf numFmtId="43" fontId="5" fillId="2" borderId="9" xfId="2" applyFont="1" applyFill="1" applyBorder="1" applyAlignment="1">
      <alignment horizontal="left" vertical="center" wrapText="1"/>
    </xf>
    <xf numFmtId="166" fontId="5" fillId="2" borderId="9" xfId="2" applyNumberFormat="1" applyFont="1" applyFill="1" applyBorder="1" applyAlignment="1">
      <alignment horizontal="center" vertical="center" wrapText="1"/>
    </xf>
    <xf numFmtId="0" fontId="3" fillId="2" borderId="0" xfId="1" applyFont="1" applyFill="1" applyAlignment="1">
      <alignment horizontal="center" vertical="center"/>
    </xf>
    <xf numFmtId="0" fontId="3" fillId="2" borderId="7" xfId="1" applyFont="1" applyFill="1" applyBorder="1" applyAlignment="1">
      <alignment horizontal="center" vertical="center"/>
    </xf>
    <xf numFmtId="43" fontId="3" fillId="2" borderId="7" xfId="1" applyNumberFormat="1" applyFont="1" applyFill="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vertical="center"/>
    </xf>
    <xf numFmtId="0" fontId="4" fillId="2" borderId="0" xfId="1" applyFont="1" applyFill="1" applyAlignment="1">
      <alignment horizontal="left" vertical="top"/>
    </xf>
    <xf numFmtId="0" fontId="5" fillId="2" borderId="0" xfId="1" applyFont="1" applyFill="1" applyAlignment="1">
      <alignment horizontal="left" vertical="top"/>
    </xf>
    <xf numFmtId="43" fontId="5" fillId="2" borderId="7" xfId="2" applyFont="1" applyFill="1" applyBorder="1" applyAlignment="1">
      <alignment horizontal="center" vertical="center" wrapText="1"/>
    </xf>
    <xf numFmtId="0" fontId="5" fillId="2" borderId="7" xfId="1" applyFont="1" applyFill="1" applyBorder="1" applyAlignment="1">
      <alignment vertical="center" wrapText="1"/>
    </xf>
    <xf numFmtId="43" fontId="5" fillId="2" borderId="0" xfId="1" applyNumberFormat="1" applyFont="1" applyFill="1" applyAlignment="1">
      <alignment horizontal="left" vertical="top"/>
    </xf>
    <xf numFmtId="0" fontId="14" fillId="2" borderId="0" xfId="1" applyFont="1" applyFill="1" applyAlignment="1">
      <alignment horizontal="right" vertical="center" wrapText="1"/>
    </xf>
    <xf numFmtId="43" fontId="14" fillId="2" borderId="0" xfId="2" applyFont="1" applyFill="1" applyBorder="1" applyAlignment="1">
      <alignment horizontal="center" vertical="center" wrapText="1"/>
    </xf>
    <xf numFmtId="43" fontId="14" fillId="2" borderId="0" xfId="2" applyFont="1" applyFill="1" applyBorder="1" applyAlignment="1">
      <alignment vertical="center" wrapText="1"/>
    </xf>
    <xf numFmtId="43" fontId="3" fillId="2" borderId="0" xfId="1" applyNumberFormat="1" applyFont="1" applyFill="1" applyAlignment="1">
      <alignment horizontal="left" vertical="top"/>
    </xf>
    <xf numFmtId="0" fontId="15" fillId="0" borderId="7" xfId="0" applyFont="1" applyBorder="1" applyAlignment="1">
      <alignment vertical="center"/>
    </xf>
    <xf numFmtId="0" fontId="16" fillId="3" borderId="5" xfId="0" applyFont="1" applyFill="1" applyBorder="1" applyAlignment="1">
      <alignment vertical="center"/>
    </xf>
    <xf numFmtId="3" fontId="3" fillId="2" borderId="0" xfId="1" applyNumberFormat="1" applyFont="1" applyFill="1" applyAlignment="1">
      <alignment vertical="center"/>
    </xf>
    <xf numFmtId="0" fontId="5" fillId="0" borderId="4" xfId="0" applyFont="1" applyBorder="1" applyAlignment="1">
      <alignment horizontal="left" vertical="top" wrapText="1"/>
    </xf>
    <xf numFmtId="0" fontId="5" fillId="2" borderId="4" xfId="1" applyFont="1" applyFill="1" applyBorder="1" applyAlignment="1">
      <alignment horizontal="left" vertical="top" wrapText="1"/>
    </xf>
    <xf numFmtId="0" fontId="16" fillId="0" borderId="6" xfId="0" applyFont="1" applyBorder="1" applyAlignment="1">
      <alignment horizontal="left" vertical="center"/>
    </xf>
    <xf numFmtId="0" fontId="5" fillId="0" borderId="4" xfId="0" applyFont="1" applyBorder="1" applyAlignment="1">
      <alignment horizontal="left" vertical="center" wrapText="1"/>
    </xf>
    <xf numFmtId="0" fontId="5" fillId="2" borderId="4" xfId="0" applyFont="1" applyFill="1" applyBorder="1" applyAlignment="1">
      <alignment horizontal="left" vertical="top" wrapText="1"/>
    </xf>
    <xf numFmtId="0" fontId="15" fillId="0" borderId="6" xfId="0" applyFont="1" applyBorder="1" applyAlignment="1">
      <alignment horizontal="center" vertical="center"/>
    </xf>
    <xf numFmtId="0" fontId="15" fillId="0" borderId="6" xfId="0" applyFont="1" applyBorder="1" applyAlignment="1">
      <alignment horizontal="left" vertical="center"/>
    </xf>
    <xf numFmtId="0" fontId="3" fillId="2" borderId="4" xfId="1" applyFont="1" applyFill="1" applyBorder="1" applyAlignment="1">
      <alignment horizontal="center" vertical="center"/>
    </xf>
    <xf numFmtId="0" fontId="3" fillId="2" borderId="4"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4" fillId="5" borderId="4"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14" fillId="5" borderId="6" xfId="0" applyFont="1" applyFill="1" applyBorder="1" applyAlignment="1">
      <alignment horizontal="left" vertical="center" wrapText="1"/>
    </xf>
    <xf numFmtId="3" fontId="15" fillId="0" borderId="4" xfId="0" applyNumberFormat="1" applyFont="1" applyBorder="1" applyAlignment="1">
      <alignment horizontal="center" vertical="center"/>
    </xf>
    <xf numFmtId="3" fontId="15" fillId="0" borderId="5" xfId="0" applyNumberFormat="1" applyFont="1" applyBorder="1" applyAlignment="1">
      <alignment horizontal="center" vertical="center"/>
    </xf>
    <xf numFmtId="3" fontId="15" fillId="0" borderId="6" xfId="0" applyNumberFormat="1" applyFont="1" applyBorder="1" applyAlignment="1">
      <alignment horizontal="center" vertical="center"/>
    </xf>
    <xf numFmtId="0" fontId="3" fillId="2" borderId="2" xfId="1" applyFont="1" applyFill="1" applyBorder="1" applyAlignment="1">
      <alignment horizontal="center" vertical="center"/>
    </xf>
    <xf numFmtId="0" fontId="3" fillId="2" borderId="0" xfId="1" applyFont="1" applyFill="1" applyAlignment="1">
      <alignment horizontal="center" vertical="center"/>
    </xf>
    <xf numFmtId="0" fontId="3" fillId="2" borderId="0" xfId="1" applyFont="1" applyFill="1" applyAlignment="1">
      <alignment horizontal="center" vertical="center" wrapText="1"/>
    </xf>
    <xf numFmtId="0" fontId="4" fillId="2" borderId="0" xfId="1" applyFont="1" applyFill="1" applyAlignment="1">
      <alignment horizontal="center" vertical="center"/>
    </xf>
    <xf numFmtId="3" fontId="15" fillId="3" borderId="4" xfId="0" applyNumberFormat="1" applyFont="1" applyFill="1" applyBorder="1" applyAlignment="1">
      <alignment horizontal="center" vertical="center"/>
    </xf>
    <xf numFmtId="3" fontId="15" fillId="3" borderId="5" xfId="0" applyNumberFormat="1" applyFont="1" applyFill="1" applyBorder="1" applyAlignment="1">
      <alignment horizontal="center" vertical="center"/>
    </xf>
    <xf numFmtId="3" fontId="15" fillId="3" borderId="6" xfId="0" applyNumberFormat="1" applyFont="1" applyFill="1" applyBorder="1" applyAlignment="1">
      <alignment horizontal="center" vertical="center"/>
    </xf>
    <xf numFmtId="3" fontId="13" fillId="0" borderId="4" xfId="0" applyNumberFormat="1" applyFont="1" applyBorder="1" applyAlignment="1">
      <alignment horizontal="center" vertical="center"/>
    </xf>
    <xf numFmtId="3" fontId="13" fillId="0" borderId="5" xfId="0" applyNumberFormat="1" applyFont="1" applyBorder="1" applyAlignment="1">
      <alignment horizontal="center" vertical="center"/>
    </xf>
    <xf numFmtId="3" fontId="13" fillId="0" borderId="6" xfId="0" applyNumberFormat="1" applyFont="1" applyBorder="1" applyAlignment="1">
      <alignment horizontal="center" vertical="center"/>
    </xf>
    <xf numFmtId="0" fontId="3" fillId="2" borderId="1" xfId="1" applyFont="1" applyFill="1" applyBorder="1" applyAlignment="1">
      <alignment horizontal="center" vertical="center"/>
    </xf>
    <xf numFmtId="0" fontId="3" fillId="2" borderId="3" xfId="1" applyFont="1" applyFill="1" applyBorder="1" applyAlignment="1">
      <alignment horizontal="center" vertical="center"/>
    </xf>
    <xf numFmtId="0" fontId="14" fillId="2" borderId="7"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14" fillId="2" borderId="7" xfId="1" applyFont="1" applyFill="1" applyBorder="1" applyAlignment="1">
      <alignment vertical="center" wrapText="1"/>
    </xf>
    <xf numFmtId="0" fontId="14" fillId="2" borderId="8"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8" fillId="0" borderId="10" xfId="0" applyFont="1" applyBorder="1" applyAlignment="1">
      <alignment horizontal="right" vertical="center" wrapText="1"/>
    </xf>
    <xf numFmtId="0" fontId="8" fillId="0" borderId="11" xfId="0" applyFont="1" applyBorder="1" applyAlignment="1">
      <alignment horizontal="right" vertical="center" wrapText="1"/>
    </xf>
    <xf numFmtId="0" fontId="9" fillId="0" borderId="15" xfId="0" applyFont="1" applyBorder="1" applyAlignment="1">
      <alignment horizontal="center" vertical="center" wrapText="1"/>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8" fillId="0" borderId="4" xfId="0" applyFont="1" applyBorder="1" applyAlignment="1">
      <alignment horizontal="left" vertical="center"/>
    </xf>
    <xf numFmtId="0" fontId="8" fillId="0" borderId="5" xfId="0" applyFont="1" applyBorder="1" applyAlignment="1">
      <alignment horizontal="left" vertical="center"/>
    </xf>
    <xf numFmtId="0" fontId="6" fillId="4" borderId="0" xfId="0" applyFont="1" applyFill="1" applyAlignment="1">
      <alignment horizontal="center" vertical="center"/>
    </xf>
    <xf numFmtId="0" fontId="7" fillId="0" borderId="0" xfId="0" applyFont="1" applyAlignment="1">
      <alignment horizontal="center" vertical="center"/>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7" fillId="0" borderId="4" xfId="0" applyFont="1" applyBorder="1" applyAlignment="1">
      <alignment horizontal="left" vertical="top" wrapText="1"/>
    </xf>
    <xf numFmtId="0" fontId="18" fillId="0" borderId="4" xfId="0" applyFont="1" applyBorder="1" applyAlignment="1">
      <alignment horizontal="left" vertical="top" wrapText="1"/>
    </xf>
    <xf numFmtId="165" fontId="5" fillId="0" borderId="7" xfId="1" applyNumberFormat="1" applyFont="1" applyFill="1" applyBorder="1" applyAlignment="1">
      <alignment horizontal="center" vertical="center" wrapText="1"/>
    </xf>
    <xf numFmtId="0" fontId="5" fillId="0" borderId="4" xfId="0" applyFont="1" applyFill="1" applyBorder="1" applyAlignment="1">
      <alignment horizontal="left" vertical="top" wrapText="1"/>
    </xf>
    <xf numFmtId="0" fontId="5" fillId="0" borderId="9" xfId="1" applyFont="1" applyFill="1" applyBorder="1" applyAlignment="1">
      <alignment horizontal="center" vertical="center" wrapText="1"/>
    </xf>
    <xf numFmtId="0" fontId="5" fillId="0" borderId="9" xfId="1" applyFont="1" applyFill="1" applyBorder="1" applyAlignment="1">
      <alignment vertical="center" wrapText="1"/>
    </xf>
    <xf numFmtId="0" fontId="5" fillId="0" borderId="0" xfId="1" applyFont="1" applyFill="1" applyAlignment="1">
      <alignment horizontal="left" vertical="top"/>
    </xf>
    <xf numFmtId="43" fontId="5" fillId="0" borderId="0" xfId="1" applyNumberFormat="1" applyFont="1" applyFill="1" applyAlignment="1">
      <alignment horizontal="left" vertical="top"/>
    </xf>
    <xf numFmtId="0" fontId="3" fillId="2" borderId="7" xfId="1" applyFont="1" applyFill="1" applyBorder="1" applyAlignment="1">
      <alignment horizontal="center" vertical="center"/>
    </xf>
    <xf numFmtId="0" fontId="14" fillId="2" borderId="0" xfId="1" applyFont="1" applyFill="1" applyBorder="1" applyAlignment="1">
      <alignment horizontal="center" vertical="center" wrapText="1"/>
    </xf>
    <xf numFmtId="0" fontId="14" fillId="2" borderId="0" xfId="1" applyFont="1" applyFill="1" applyBorder="1" applyAlignment="1">
      <alignment vertical="center" wrapText="1"/>
    </xf>
    <xf numFmtId="43" fontId="5" fillId="2" borderId="0" xfId="2" applyFont="1" applyFill="1" applyBorder="1" applyAlignment="1">
      <alignment horizontal="center" vertical="center" wrapText="1"/>
    </xf>
    <xf numFmtId="0" fontId="5" fillId="2" borderId="0" xfId="1" applyFont="1" applyFill="1" applyBorder="1" applyAlignment="1">
      <alignment vertical="center" wrapText="1"/>
    </xf>
    <xf numFmtId="0" fontId="14" fillId="2" borderId="17" xfId="1" applyFont="1" applyFill="1" applyBorder="1" applyAlignment="1">
      <alignment horizontal="center" vertical="center" wrapText="1"/>
    </xf>
    <xf numFmtId="0" fontId="3" fillId="2" borderId="0" xfId="1" applyFont="1" applyFill="1" applyBorder="1" applyAlignment="1">
      <alignment vertical="center"/>
    </xf>
    <xf numFmtId="165" fontId="5" fillId="2" borderId="4" xfId="1" applyNumberFormat="1" applyFont="1" applyFill="1" applyBorder="1" applyAlignment="1">
      <alignment horizontal="center" vertical="center" wrapText="1"/>
    </xf>
    <xf numFmtId="165" fontId="5" fillId="2" borderId="5" xfId="1" applyNumberFormat="1" applyFont="1" applyFill="1" applyBorder="1" applyAlignment="1">
      <alignment horizontal="center" vertical="center" wrapText="1"/>
    </xf>
    <xf numFmtId="165" fontId="5" fillId="2" borderId="6" xfId="1" applyNumberFormat="1" applyFont="1" applyFill="1" applyBorder="1" applyAlignment="1">
      <alignment horizontal="center" vertical="center" wrapText="1"/>
    </xf>
    <xf numFmtId="165" fontId="5" fillId="2" borderId="7" xfId="1" applyNumberFormat="1" applyFont="1" applyFill="1" applyBorder="1" applyAlignment="1">
      <alignment vertical="center" wrapText="1"/>
    </xf>
    <xf numFmtId="165" fontId="5" fillId="2" borderId="4" xfId="1" applyNumberFormat="1" applyFont="1" applyFill="1" applyBorder="1" applyAlignment="1">
      <alignment horizontal="right" vertical="center" wrapText="1"/>
    </xf>
    <xf numFmtId="165" fontId="5" fillId="2" borderId="5" xfId="1" applyNumberFormat="1" applyFont="1" applyFill="1" applyBorder="1" applyAlignment="1">
      <alignment horizontal="right" vertical="center" wrapText="1"/>
    </xf>
    <xf numFmtId="165" fontId="5" fillId="2" borderId="6" xfId="1" applyNumberFormat="1" applyFont="1" applyFill="1" applyBorder="1" applyAlignment="1">
      <alignment horizontal="right" vertical="center" wrapText="1"/>
    </xf>
    <xf numFmtId="0" fontId="5" fillId="2" borderId="9" xfId="1" applyFont="1" applyFill="1" applyBorder="1" applyAlignment="1">
      <alignment vertical="center" wrapText="1"/>
    </xf>
    <xf numFmtId="165" fontId="5" fillId="2" borderId="4" xfId="1" applyNumberFormat="1" applyFont="1" applyFill="1" applyBorder="1" applyAlignment="1">
      <alignment horizontal="left" vertical="center" wrapText="1" indent="1"/>
    </xf>
    <xf numFmtId="165" fontId="5" fillId="2" borderId="5" xfId="1" applyNumberFormat="1" applyFont="1" applyFill="1" applyBorder="1" applyAlignment="1">
      <alignment horizontal="left" vertical="center" wrapText="1" indent="1"/>
    </xf>
    <xf numFmtId="165" fontId="5" fillId="2" borderId="6" xfId="1" applyNumberFormat="1" applyFont="1" applyFill="1" applyBorder="1" applyAlignment="1">
      <alignment horizontal="left" vertical="center" wrapText="1" indent="1"/>
    </xf>
    <xf numFmtId="0" fontId="15" fillId="2" borderId="0" xfId="1" applyFont="1" applyFill="1" applyAlignment="1">
      <alignment horizontal="center" vertical="center"/>
    </xf>
    <xf numFmtId="0" fontId="15" fillId="2" borderId="0" xfId="1" applyFont="1" applyFill="1" applyAlignment="1">
      <alignment vertical="center"/>
    </xf>
    <xf numFmtId="0" fontId="3" fillId="2" borderId="4" xfId="1" applyFont="1" applyFill="1" applyBorder="1" applyAlignment="1">
      <alignment horizontal="right" vertical="center"/>
    </xf>
    <xf numFmtId="0" fontId="3" fillId="2" borderId="5" xfId="1" applyFont="1" applyFill="1" applyBorder="1" applyAlignment="1">
      <alignment horizontal="right" vertical="center"/>
    </xf>
    <xf numFmtId="0" fontId="3" fillId="2" borderId="6" xfId="1" applyFont="1" applyFill="1" applyBorder="1" applyAlignment="1">
      <alignment horizontal="right" vertical="center"/>
    </xf>
    <xf numFmtId="0" fontId="20" fillId="2" borderId="0" xfId="1" applyFont="1" applyFill="1" applyAlignment="1">
      <alignment horizontal="left" vertical="center"/>
    </xf>
  </cellXfs>
  <cellStyles count="4">
    <cellStyle name="Comma 2" xfId="2" xr:uid="{7D715956-8100-4DD4-B2BB-7E685FB7C0FF}"/>
    <cellStyle name="Normal" xfId="0" builtinId="0"/>
    <cellStyle name="Normal 2" xfId="1" xr:uid="{C2B21C06-8EEA-44E8-BF26-CF70F772C4F2}"/>
    <cellStyle name="Normal 3" xfId="3" xr:uid="{B25EE270-4930-44FC-A192-51AF9D951E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B6618-A241-4A88-974C-4E68D0EEFE61}">
  <dimension ref="A1:I12"/>
  <sheetViews>
    <sheetView tabSelected="1" view="pageBreakPreview" zoomScaleNormal="100" zoomScaleSheetLayoutView="100" workbookViewId="0">
      <selection activeCell="A8" sqref="A8:E8"/>
    </sheetView>
  </sheetViews>
  <sheetFormatPr defaultRowHeight="14.5"/>
  <cols>
    <col min="2" max="2" width="47.08984375" customWidth="1"/>
    <col min="5" max="6" width="19.81640625" customWidth="1"/>
  </cols>
  <sheetData>
    <row r="1" spans="1:9" s="65" customFormat="1" ht="14">
      <c r="A1" s="97" t="s">
        <v>0</v>
      </c>
      <c r="B1" s="97"/>
      <c r="C1" s="97"/>
      <c r="D1" s="97"/>
      <c r="E1" s="97"/>
      <c r="F1" s="97"/>
      <c r="G1" s="66"/>
      <c r="H1" s="66"/>
      <c r="I1" s="66"/>
    </row>
    <row r="2" spans="1:9" s="65" customFormat="1" ht="14" customHeight="1">
      <c r="A2" s="98" t="s">
        <v>1</v>
      </c>
      <c r="B2" s="98"/>
      <c r="C2" s="98"/>
      <c r="D2" s="98"/>
      <c r="E2" s="98"/>
      <c r="F2" s="98"/>
      <c r="G2" s="66"/>
      <c r="H2" s="66"/>
      <c r="I2" s="66"/>
    </row>
    <row r="3" spans="1:9" s="65" customFormat="1" ht="14">
      <c r="A3" s="159" t="s">
        <v>145</v>
      </c>
      <c r="B3" s="159"/>
      <c r="C3" s="159"/>
      <c r="D3" s="159"/>
      <c r="E3" s="159"/>
      <c r="F3" s="159"/>
      <c r="G3" s="160"/>
      <c r="H3" s="160"/>
      <c r="I3" s="160"/>
    </row>
    <row r="5" spans="1:9" s="65" customFormat="1" ht="45.5" customHeight="1">
      <c r="A5" s="63" t="s">
        <v>87</v>
      </c>
      <c r="B5" s="86" t="s">
        <v>5</v>
      </c>
      <c r="C5" s="63" t="s">
        <v>7</v>
      </c>
      <c r="D5" s="63" t="s">
        <v>144</v>
      </c>
      <c r="E5" s="63" t="s">
        <v>88</v>
      </c>
      <c r="F5" s="63" t="s">
        <v>89</v>
      </c>
      <c r="G5" s="62"/>
    </row>
    <row r="6" spans="1:9" s="65" customFormat="1" ht="63" customHeight="1">
      <c r="A6" s="63">
        <v>1</v>
      </c>
      <c r="B6" s="87" t="s">
        <v>146</v>
      </c>
      <c r="C6" s="63">
        <v>1</v>
      </c>
      <c r="D6" s="63" t="s">
        <v>137</v>
      </c>
      <c r="E6" s="64">
        <f>Amburnia!F92</f>
        <v>0</v>
      </c>
      <c r="F6" s="64">
        <f>C6*E6</f>
        <v>0</v>
      </c>
      <c r="G6" s="62"/>
    </row>
    <row r="7" spans="1:9" s="65" customFormat="1" ht="75.5" customHeight="1">
      <c r="A7" s="63">
        <v>2</v>
      </c>
      <c r="B7" s="87" t="s">
        <v>147</v>
      </c>
      <c r="C7" s="63">
        <v>1</v>
      </c>
      <c r="D7" s="63" t="s">
        <v>137</v>
      </c>
      <c r="E7" s="64">
        <f>Bakultala!F92</f>
        <v>0</v>
      </c>
      <c r="F7" s="64">
        <f t="shared" ref="F7" si="0">C7*E7</f>
        <v>0</v>
      </c>
      <c r="G7" s="62"/>
    </row>
    <row r="8" spans="1:9" s="65" customFormat="1" ht="45.5" customHeight="1">
      <c r="A8" s="161" t="s">
        <v>90</v>
      </c>
      <c r="B8" s="162"/>
      <c r="C8" s="162"/>
      <c r="D8" s="162"/>
      <c r="E8" s="163"/>
      <c r="F8" s="64">
        <f>SUM(F6:F7)</f>
        <v>0</v>
      </c>
      <c r="G8" s="62"/>
    </row>
    <row r="9" spans="1:9" s="65" customFormat="1" ht="14">
      <c r="A9" s="62"/>
      <c r="B9" s="62"/>
      <c r="C9" s="62"/>
      <c r="D9" s="62"/>
      <c r="E9" s="62"/>
      <c r="F9" s="62"/>
      <c r="G9" s="62"/>
    </row>
    <row r="10" spans="1:9" s="65" customFormat="1" ht="14">
      <c r="A10" s="62"/>
      <c r="B10" s="62"/>
      <c r="C10" s="62"/>
      <c r="D10" s="62"/>
      <c r="E10" s="62"/>
      <c r="F10" s="62"/>
      <c r="G10" s="62"/>
    </row>
    <row r="11" spans="1:9" s="65" customFormat="1" ht="14">
      <c r="A11" s="62"/>
      <c r="B11" s="62"/>
      <c r="C11" s="62"/>
      <c r="D11" s="62"/>
      <c r="E11" s="62"/>
      <c r="F11" s="62"/>
      <c r="G11" s="62"/>
    </row>
    <row r="12" spans="1:9" s="65" customFormat="1" ht="14">
      <c r="A12" s="62"/>
      <c r="B12" s="164"/>
      <c r="C12" s="62"/>
      <c r="D12" s="62"/>
      <c r="E12" s="62"/>
      <c r="F12" s="62"/>
      <c r="G12" s="62"/>
    </row>
  </sheetData>
  <mergeCells count="4">
    <mergeCell ref="A1:F1"/>
    <mergeCell ref="A2:F2"/>
    <mergeCell ref="A3:F3"/>
    <mergeCell ref="A8:E8"/>
  </mergeCells>
  <pageMargins left="0.7" right="0.7" top="0.75" bottom="0.75" header="0.3" footer="0.3"/>
  <pageSetup scale="80"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7E825-23C9-4FA7-BBA4-DCEAE669B82F}">
  <dimension ref="A2:M92"/>
  <sheetViews>
    <sheetView topLeftCell="A68" zoomScale="115" zoomScaleNormal="115" zoomScaleSheetLayoutView="80" workbookViewId="0">
      <selection activeCell="A5" sqref="A5:H5"/>
    </sheetView>
  </sheetViews>
  <sheetFormatPr defaultColWidth="9.1796875" defaultRowHeight="14"/>
  <cols>
    <col min="1" max="1" width="5.81640625" style="62" customWidth="1"/>
    <col min="2" max="2" width="66.26953125" style="62" customWidth="1"/>
    <col min="3" max="3" width="9.1796875" style="62" customWidth="1"/>
    <col min="4" max="4" width="11.1796875" style="62" customWidth="1"/>
    <col min="5" max="5" width="18.6328125" style="62" customWidth="1"/>
    <col min="6" max="6" width="14.36328125" style="62" customWidth="1"/>
    <col min="7" max="7" width="15.81640625" style="62" bestFit="1" customWidth="1"/>
    <col min="8" max="8" width="14.1796875" style="66" customWidth="1"/>
    <col min="9" max="12" width="9.1796875" style="65"/>
    <col min="13" max="13" width="17.81640625" style="65" customWidth="1"/>
    <col min="14" max="16384" width="9.1796875" style="65"/>
  </cols>
  <sheetData>
    <row r="2" spans="1:10">
      <c r="A2" s="97" t="s">
        <v>0</v>
      </c>
      <c r="B2" s="97"/>
      <c r="C2" s="97"/>
      <c r="D2" s="97"/>
      <c r="E2" s="97"/>
      <c r="F2" s="97"/>
      <c r="G2" s="97"/>
      <c r="H2" s="97"/>
    </row>
    <row r="3" spans="1:10">
      <c r="A3" s="98" t="s">
        <v>1</v>
      </c>
      <c r="B3" s="98"/>
      <c r="C3" s="97"/>
      <c r="D3" s="97"/>
      <c r="E3" s="97"/>
      <c r="F3" s="97"/>
      <c r="G3" s="97"/>
      <c r="H3" s="97"/>
    </row>
    <row r="4" spans="1:10">
      <c r="A4" s="99" t="s">
        <v>2</v>
      </c>
      <c r="B4" s="99"/>
      <c r="C4" s="99"/>
      <c r="D4" s="99"/>
      <c r="E4" s="99"/>
      <c r="F4" s="99"/>
      <c r="G4" s="99"/>
      <c r="H4" s="99"/>
    </row>
    <row r="5" spans="1:10">
      <c r="A5" s="96" t="s">
        <v>142</v>
      </c>
      <c r="B5" s="96"/>
      <c r="C5" s="96"/>
      <c r="D5" s="96"/>
      <c r="E5" s="96"/>
      <c r="F5" s="96"/>
      <c r="G5" s="96"/>
      <c r="H5" s="96"/>
    </row>
    <row r="6" spans="1:10" ht="3" customHeight="1">
      <c r="A6" s="106"/>
      <c r="B6" s="96"/>
      <c r="C6" s="96"/>
      <c r="D6" s="96"/>
      <c r="E6" s="96"/>
      <c r="F6" s="96"/>
      <c r="G6" s="96"/>
      <c r="H6" s="107"/>
    </row>
    <row r="7" spans="1:10" s="67" customFormat="1" ht="12.75" customHeight="1">
      <c r="A7" s="108" t="s">
        <v>3</v>
      </c>
      <c r="B7" s="108" t="s">
        <v>4</v>
      </c>
      <c r="C7" s="111" t="s">
        <v>6</v>
      </c>
      <c r="D7" s="111" t="s">
        <v>7</v>
      </c>
      <c r="E7" s="88" t="s">
        <v>91</v>
      </c>
      <c r="F7" s="108" t="s">
        <v>8</v>
      </c>
      <c r="G7" s="108" t="s">
        <v>9</v>
      </c>
      <c r="H7" s="110" t="s">
        <v>10</v>
      </c>
    </row>
    <row r="8" spans="1:10" s="67" customFormat="1" ht="30.5" customHeight="1">
      <c r="A8" s="109"/>
      <c r="B8" s="109"/>
      <c r="C8" s="112"/>
      <c r="D8" s="112"/>
      <c r="E8" s="89"/>
      <c r="F8" s="108"/>
      <c r="G8" s="108"/>
      <c r="H8" s="110"/>
    </row>
    <row r="9" spans="1:10" s="68" customFormat="1">
      <c r="A9" s="90" t="s">
        <v>11</v>
      </c>
      <c r="B9" s="91"/>
      <c r="C9" s="91"/>
      <c r="D9" s="91"/>
      <c r="E9" s="91"/>
      <c r="F9" s="91"/>
      <c r="G9" s="91"/>
      <c r="H9" s="92"/>
    </row>
    <row r="10" spans="1:10" s="68" customFormat="1" ht="99.65" customHeight="1">
      <c r="A10" s="56">
        <v>1</v>
      </c>
      <c r="B10" s="79" t="s">
        <v>14</v>
      </c>
      <c r="C10" s="1" t="s">
        <v>15</v>
      </c>
      <c r="D10" s="58">
        <v>3</v>
      </c>
      <c r="E10" s="58"/>
      <c r="F10" s="58"/>
      <c r="G10" s="69">
        <f>D10*F10</f>
        <v>0</v>
      </c>
      <c r="H10" s="70"/>
      <c r="J10" s="71"/>
    </row>
    <row r="11" spans="1:10" s="68" customFormat="1" ht="48" customHeight="1">
      <c r="A11" s="56">
        <v>2</v>
      </c>
      <c r="B11" s="79" t="s">
        <v>83</v>
      </c>
      <c r="C11" s="1" t="s">
        <v>20</v>
      </c>
      <c r="D11" s="58">
        <v>150</v>
      </c>
      <c r="E11" s="58"/>
      <c r="F11" s="58"/>
      <c r="G11" s="69">
        <f t="shared" ref="G11:G31" si="0">D11*F11</f>
        <v>0</v>
      </c>
      <c r="H11" s="70"/>
      <c r="J11" s="71"/>
    </row>
    <row r="12" spans="1:10" s="68" customFormat="1" ht="120.5" customHeight="1">
      <c r="A12" s="56">
        <v>3</v>
      </c>
      <c r="B12" s="79" t="s">
        <v>16</v>
      </c>
      <c r="C12" s="1" t="s">
        <v>20</v>
      </c>
      <c r="D12" s="58">
        <v>150</v>
      </c>
      <c r="E12" s="58"/>
      <c r="F12" s="58"/>
      <c r="G12" s="69">
        <f t="shared" si="0"/>
        <v>0</v>
      </c>
      <c r="H12" s="70"/>
      <c r="J12" s="71"/>
    </row>
    <row r="13" spans="1:10" s="68" customFormat="1" ht="44.5" customHeight="1">
      <c r="A13" s="56">
        <v>4</v>
      </c>
      <c r="B13" s="79" t="s">
        <v>80</v>
      </c>
      <c r="C13" s="1" t="s">
        <v>81</v>
      </c>
      <c r="D13" s="58">
        <v>18</v>
      </c>
      <c r="E13" s="58"/>
      <c r="F13" s="58"/>
      <c r="G13" s="69">
        <f t="shared" si="0"/>
        <v>0</v>
      </c>
      <c r="H13" s="70"/>
      <c r="J13" s="71"/>
    </row>
    <row r="14" spans="1:10" s="68" customFormat="1" ht="86" customHeight="1">
      <c r="A14" s="56">
        <v>5</v>
      </c>
      <c r="B14" s="79" t="s">
        <v>82</v>
      </c>
      <c r="C14" s="1" t="s">
        <v>13</v>
      </c>
      <c r="D14" s="58">
        <v>1</v>
      </c>
      <c r="E14" s="58"/>
      <c r="F14" s="58"/>
      <c r="G14" s="69">
        <f t="shared" si="0"/>
        <v>0</v>
      </c>
      <c r="H14" s="70"/>
      <c r="J14" s="71"/>
    </row>
    <row r="15" spans="1:10" s="68" customFormat="1" ht="153" customHeight="1">
      <c r="A15" s="56">
        <v>6</v>
      </c>
      <c r="B15" s="82" t="s">
        <v>92</v>
      </c>
      <c r="C15" s="1" t="s">
        <v>12</v>
      </c>
      <c r="D15" s="58">
        <v>12</v>
      </c>
      <c r="E15" s="58"/>
      <c r="F15" s="58"/>
      <c r="G15" s="69">
        <f t="shared" si="0"/>
        <v>0</v>
      </c>
      <c r="H15" s="70"/>
      <c r="J15" s="71"/>
    </row>
    <row r="16" spans="1:10" s="68" customFormat="1" ht="142.5" customHeight="1">
      <c r="A16" s="56">
        <v>7</v>
      </c>
      <c r="B16" s="79" t="s">
        <v>93</v>
      </c>
      <c r="C16" s="1" t="s">
        <v>17</v>
      </c>
      <c r="D16" s="58">
        <v>100</v>
      </c>
      <c r="E16" s="58"/>
      <c r="F16" s="58"/>
      <c r="G16" s="69">
        <f t="shared" si="0"/>
        <v>0</v>
      </c>
      <c r="H16" s="70"/>
      <c r="J16" s="71"/>
    </row>
    <row r="17" spans="1:10" s="68" customFormat="1" ht="68.5" customHeight="1">
      <c r="A17" s="56">
        <v>8</v>
      </c>
      <c r="B17" s="79" t="s">
        <v>94</v>
      </c>
      <c r="C17" s="1" t="s">
        <v>12</v>
      </c>
      <c r="D17" s="58">
        <v>298</v>
      </c>
      <c r="E17" s="58"/>
      <c r="F17" s="58"/>
      <c r="G17" s="69">
        <f t="shared" si="0"/>
        <v>0</v>
      </c>
      <c r="H17" s="70"/>
      <c r="J17" s="71"/>
    </row>
    <row r="18" spans="1:10" s="68" customFormat="1" ht="80" customHeight="1">
      <c r="A18" s="56">
        <v>9</v>
      </c>
      <c r="B18" s="79" t="s">
        <v>95</v>
      </c>
      <c r="C18" s="1" t="s">
        <v>17</v>
      </c>
      <c r="D18" s="58">
        <v>1170</v>
      </c>
      <c r="E18" s="58"/>
      <c r="F18" s="58"/>
      <c r="G18" s="58">
        <f t="shared" si="0"/>
        <v>0</v>
      </c>
      <c r="H18" s="70"/>
      <c r="J18" s="71"/>
    </row>
    <row r="19" spans="1:10" s="68" customFormat="1" ht="409.5" customHeight="1">
      <c r="A19" s="56">
        <v>10</v>
      </c>
      <c r="B19" s="133" t="s">
        <v>135</v>
      </c>
      <c r="C19" s="1" t="s">
        <v>17</v>
      </c>
      <c r="D19" s="58">
        <v>822</v>
      </c>
      <c r="E19" s="58"/>
      <c r="F19" s="58"/>
      <c r="G19" s="58">
        <f t="shared" si="0"/>
        <v>0</v>
      </c>
      <c r="H19" s="70"/>
      <c r="J19" s="71"/>
    </row>
    <row r="20" spans="1:10" s="139" customFormat="1" ht="158" customHeight="1">
      <c r="A20" s="135">
        <v>11</v>
      </c>
      <c r="B20" s="136" t="s">
        <v>96</v>
      </c>
      <c r="C20" s="137" t="s">
        <v>17</v>
      </c>
      <c r="D20" s="59">
        <v>99</v>
      </c>
      <c r="E20" s="59"/>
      <c r="F20" s="59"/>
      <c r="G20" s="59">
        <f t="shared" si="0"/>
        <v>0</v>
      </c>
      <c r="H20" s="138"/>
      <c r="J20" s="140"/>
    </row>
    <row r="21" spans="1:10" s="68" customFormat="1" ht="144" customHeight="1">
      <c r="A21" s="56">
        <v>12</v>
      </c>
      <c r="B21" s="83" t="s">
        <v>18</v>
      </c>
      <c r="C21" s="1" t="s">
        <v>12</v>
      </c>
      <c r="D21" s="58">
        <v>776</v>
      </c>
      <c r="E21" s="58"/>
      <c r="F21" s="58"/>
      <c r="G21" s="58">
        <f t="shared" si="0"/>
        <v>0</v>
      </c>
      <c r="H21" s="70"/>
      <c r="J21" s="71"/>
    </row>
    <row r="22" spans="1:10" s="68" customFormat="1" ht="137" customHeight="1">
      <c r="A22" s="56">
        <v>13</v>
      </c>
      <c r="B22" s="83" t="s">
        <v>97</v>
      </c>
      <c r="C22" s="1" t="s">
        <v>12</v>
      </c>
      <c r="D22" s="58">
        <v>1381</v>
      </c>
      <c r="E22" s="58"/>
      <c r="F22" s="58"/>
      <c r="G22" s="58">
        <f t="shared" si="0"/>
        <v>0</v>
      </c>
      <c r="H22" s="70"/>
      <c r="J22" s="71"/>
    </row>
    <row r="23" spans="1:10" s="68" customFormat="1" ht="79.5" customHeight="1">
      <c r="A23" s="56">
        <v>14</v>
      </c>
      <c r="B23" s="79" t="s">
        <v>19</v>
      </c>
      <c r="C23" s="1" t="s">
        <v>12</v>
      </c>
      <c r="D23" s="58">
        <f>D22*2-216</f>
        <v>2546</v>
      </c>
      <c r="E23" s="58"/>
      <c r="F23" s="58"/>
      <c r="G23" s="58">
        <f t="shared" si="0"/>
        <v>0</v>
      </c>
      <c r="H23" s="70"/>
      <c r="J23" s="71"/>
    </row>
    <row r="24" spans="1:10" s="68" customFormat="1" ht="135" customHeight="1">
      <c r="A24" s="56">
        <v>15</v>
      </c>
      <c r="B24" s="79" t="s">
        <v>98</v>
      </c>
      <c r="C24" s="1" t="s">
        <v>12</v>
      </c>
      <c r="D24" s="58">
        <v>663</v>
      </c>
      <c r="E24" s="58"/>
      <c r="F24" s="58"/>
      <c r="G24" s="58">
        <f t="shared" si="0"/>
        <v>0</v>
      </c>
      <c r="H24" s="70"/>
      <c r="J24" s="71"/>
    </row>
    <row r="25" spans="1:10" s="68" customFormat="1" ht="155.5" customHeight="1">
      <c r="A25" s="56">
        <v>16</v>
      </c>
      <c r="B25" s="79" t="s">
        <v>99</v>
      </c>
      <c r="C25" s="1" t="s">
        <v>20</v>
      </c>
      <c r="D25" s="58">
        <v>52</v>
      </c>
      <c r="E25" s="58"/>
      <c r="F25" s="58"/>
      <c r="G25" s="58">
        <f t="shared" si="0"/>
        <v>0</v>
      </c>
      <c r="H25" s="70"/>
      <c r="J25" s="71"/>
    </row>
    <row r="26" spans="1:10" s="68" customFormat="1" ht="135.5" customHeight="1">
      <c r="A26" s="56">
        <v>17</v>
      </c>
      <c r="B26" s="79" t="s">
        <v>100</v>
      </c>
      <c r="C26" s="1" t="s">
        <v>12</v>
      </c>
      <c r="D26" s="58">
        <v>58</v>
      </c>
      <c r="E26" s="58"/>
      <c r="F26" s="58"/>
      <c r="G26" s="58">
        <f t="shared" si="0"/>
        <v>0</v>
      </c>
      <c r="H26" s="70"/>
      <c r="J26" s="71"/>
    </row>
    <row r="27" spans="1:10" s="68" customFormat="1" ht="230.5" customHeight="1">
      <c r="A27" s="56">
        <v>18</v>
      </c>
      <c r="B27" s="79" t="s">
        <v>101</v>
      </c>
      <c r="C27" s="1" t="s">
        <v>12</v>
      </c>
      <c r="D27" s="58">
        <v>91</v>
      </c>
      <c r="E27" s="58"/>
      <c r="F27" s="58"/>
      <c r="G27" s="58">
        <f t="shared" si="0"/>
        <v>0</v>
      </c>
      <c r="H27" s="70"/>
      <c r="J27" s="71"/>
    </row>
    <row r="28" spans="1:10" s="68" customFormat="1" ht="214" customHeight="1">
      <c r="A28" s="56">
        <v>19</v>
      </c>
      <c r="B28" s="79" t="s">
        <v>102</v>
      </c>
      <c r="C28" s="1" t="s">
        <v>12</v>
      </c>
      <c r="D28" s="58">
        <v>1330</v>
      </c>
      <c r="E28" s="58"/>
      <c r="F28" s="58"/>
      <c r="G28" s="58">
        <f t="shared" si="0"/>
        <v>0</v>
      </c>
      <c r="H28" s="70"/>
      <c r="J28" s="71"/>
    </row>
    <row r="29" spans="1:10" s="68" customFormat="1" ht="122" customHeight="1">
      <c r="A29" s="56">
        <v>20</v>
      </c>
      <c r="B29" s="79" t="s">
        <v>103</v>
      </c>
      <c r="C29" s="1" t="s">
        <v>12</v>
      </c>
      <c r="D29" s="58">
        <v>1210</v>
      </c>
      <c r="E29" s="58"/>
      <c r="F29" s="58"/>
      <c r="G29" s="58">
        <f t="shared" si="0"/>
        <v>0</v>
      </c>
      <c r="H29" s="70"/>
      <c r="J29" s="71"/>
    </row>
    <row r="30" spans="1:10" s="68" customFormat="1" ht="103.5" customHeight="1">
      <c r="A30" s="56">
        <v>21</v>
      </c>
      <c r="B30" s="79" t="s">
        <v>104</v>
      </c>
      <c r="C30" s="1" t="s">
        <v>12</v>
      </c>
      <c r="D30" s="58">
        <v>1950</v>
      </c>
      <c r="E30" s="58"/>
      <c r="F30" s="58"/>
      <c r="G30" s="58">
        <f t="shared" si="0"/>
        <v>0</v>
      </c>
      <c r="H30" s="70"/>
      <c r="J30" s="71"/>
    </row>
    <row r="31" spans="1:10" s="68" customFormat="1" ht="409.5" customHeight="1">
      <c r="A31" s="56">
        <v>22</v>
      </c>
      <c r="B31" s="134" t="s">
        <v>21</v>
      </c>
      <c r="C31" s="1" t="s">
        <v>22</v>
      </c>
      <c r="D31" s="58">
        <f>'Bar Bending Shedule'!J57</f>
        <v>2787.8229226188691</v>
      </c>
      <c r="E31" s="58"/>
      <c r="F31" s="58"/>
      <c r="G31" s="58">
        <f t="shared" si="0"/>
        <v>0</v>
      </c>
      <c r="H31" s="70"/>
      <c r="J31" s="71"/>
    </row>
    <row r="32" spans="1:10" s="68" customFormat="1" ht="29" customHeight="1">
      <c r="A32" s="156" t="s">
        <v>138</v>
      </c>
      <c r="B32" s="157"/>
      <c r="C32" s="157"/>
      <c r="D32" s="157"/>
      <c r="E32" s="157"/>
      <c r="F32" s="158"/>
      <c r="G32" s="151">
        <f>SUM(G10:G31)</f>
        <v>0</v>
      </c>
      <c r="H32" s="70"/>
      <c r="J32" s="71"/>
    </row>
    <row r="33" spans="1:10" s="68" customFormat="1" ht="20" customHeight="1">
      <c r="A33" s="90" t="s">
        <v>23</v>
      </c>
      <c r="B33" s="91"/>
      <c r="C33" s="91"/>
      <c r="D33" s="91"/>
      <c r="E33" s="91"/>
      <c r="F33" s="91"/>
      <c r="G33" s="91"/>
      <c r="H33" s="92"/>
      <c r="J33" s="71"/>
    </row>
    <row r="34" spans="1:10" s="68" customFormat="1" ht="96.5" customHeight="1">
      <c r="A34" s="57">
        <v>23</v>
      </c>
      <c r="B34" s="79" t="s">
        <v>105</v>
      </c>
      <c r="C34" s="1" t="s">
        <v>20</v>
      </c>
      <c r="D34" s="58">
        <v>150</v>
      </c>
      <c r="E34" s="58"/>
      <c r="F34" s="58"/>
      <c r="G34" s="58">
        <f>D34*F34</f>
        <v>0</v>
      </c>
      <c r="H34" s="70"/>
      <c r="J34" s="71"/>
    </row>
    <row r="35" spans="1:10" s="68" customFormat="1" ht="194" customHeight="1">
      <c r="A35" s="57">
        <v>24</v>
      </c>
      <c r="B35" s="79" t="s">
        <v>106</v>
      </c>
      <c r="C35" s="1" t="s">
        <v>24</v>
      </c>
      <c r="D35" s="58">
        <v>1</v>
      </c>
      <c r="E35" s="58"/>
      <c r="F35" s="58"/>
      <c r="G35" s="58">
        <f t="shared" ref="G35:G69" si="1">D35*F35</f>
        <v>0</v>
      </c>
      <c r="H35" s="70"/>
      <c r="J35" s="71"/>
    </row>
    <row r="36" spans="1:10" s="68" customFormat="1" ht="56" customHeight="1">
      <c r="A36" s="57">
        <v>25</v>
      </c>
      <c r="B36" s="79" t="s">
        <v>107</v>
      </c>
      <c r="C36" s="1" t="s">
        <v>24</v>
      </c>
      <c r="D36" s="58">
        <v>1</v>
      </c>
      <c r="E36" s="58"/>
      <c r="F36" s="58"/>
      <c r="G36" s="58">
        <f t="shared" si="1"/>
        <v>0</v>
      </c>
      <c r="H36" s="70"/>
      <c r="J36" s="71"/>
    </row>
    <row r="37" spans="1:10" s="68" customFormat="1" ht="108.5" customHeight="1">
      <c r="A37" s="57">
        <v>26</v>
      </c>
      <c r="B37" s="79" t="s">
        <v>108</v>
      </c>
      <c r="C37" s="1" t="s">
        <v>24</v>
      </c>
      <c r="D37" s="58">
        <v>1</v>
      </c>
      <c r="E37" s="58"/>
      <c r="F37" s="60"/>
      <c r="G37" s="58">
        <f t="shared" si="1"/>
        <v>0</v>
      </c>
      <c r="H37" s="70"/>
      <c r="J37" s="71"/>
    </row>
    <row r="38" spans="1:10" s="68" customFormat="1" ht="69" customHeight="1">
      <c r="A38" s="57">
        <v>27</v>
      </c>
      <c r="B38" s="79" t="s">
        <v>134</v>
      </c>
      <c r="C38" s="1" t="s">
        <v>20</v>
      </c>
      <c r="D38" s="58">
        <v>50</v>
      </c>
      <c r="E38" s="58"/>
      <c r="F38" s="58"/>
      <c r="G38" s="58">
        <f t="shared" si="1"/>
        <v>0</v>
      </c>
      <c r="H38" s="70"/>
      <c r="J38" s="71"/>
    </row>
    <row r="39" spans="1:10" s="68" customFormat="1" ht="71.75" customHeight="1">
      <c r="A39" s="57">
        <v>28</v>
      </c>
      <c r="B39" s="79" t="s">
        <v>109</v>
      </c>
      <c r="C39" s="1" t="s">
        <v>24</v>
      </c>
      <c r="D39" s="58">
        <v>1</v>
      </c>
      <c r="E39" s="58"/>
      <c r="F39" s="58"/>
      <c r="G39" s="58">
        <f t="shared" si="1"/>
        <v>0</v>
      </c>
      <c r="H39" s="70"/>
      <c r="J39" s="71"/>
    </row>
    <row r="40" spans="1:10" s="68" customFormat="1" ht="64" customHeight="1">
      <c r="A40" s="57">
        <v>29</v>
      </c>
      <c r="B40" s="79" t="s">
        <v>110</v>
      </c>
      <c r="C40" s="1" t="s">
        <v>24</v>
      </c>
      <c r="D40" s="58">
        <v>2</v>
      </c>
      <c r="E40" s="58"/>
      <c r="F40" s="58"/>
      <c r="G40" s="58">
        <f t="shared" si="1"/>
        <v>0</v>
      </c>
      <c r="H40" s="70"/>
      <c r="J40" s="71"/>
    </row>
    <row r="41" spans="1:10" s="68" customFormat="1" ht="65" customHeight="1">
      <c r="A41" s="57">
        <v>30</v>
      </c>
      <c r="B41" s="80" t="s">
        <v>111</v>
      </c>
      <c r="C41" s="1" t="s">
        <v>24</v>
      </c>
      <c r="D41" s="58">
        <v>1</v>
      </c>
      <c r="E41" s="58"/>
      <c r="F41" s="58"/>
      <c r="G41" s="58">
        <f t="shared" si="1"/>
        <v>0</v>
      </c>
      <c r="H41" s="70"/>
      <c r="J41" s="71"/>
    </row>
    <row r="42" spans="1:10" s="68" customFormat="1" ht="74" customHeight="1">
      <c r="A42" s="57">
        <v>31</v>
      </c>
      <c r="B42" s="80" t="s">
        <v>112</v>
      </c>
      <c r="C42" s="1" t="s">
        <v>24</v>
      </c>
      <c r="D42" s="58">
        <v>1</v>
      </c>
      <c r="E42" s="58"/>
      <c r="F42" s="58"/>
      <c r="G42" s="58">
        <f t="shared" si="1"/>
        <v>0</v>
      </c>
      <c r="H42" s="70"/>
      <c r="J42" s="71"/>
    </row>
    <row r="43" spans="1:10" s="68" customFormat="1" ht="48.5" customHeight="1">
      <c r="A43" s="57">
        <v>32</v>
      </c>
      <c r="B43" s="79" t="s">
        <v>113</v>
      </c>
      <c r="C43" s="1" t="s">
        <v>24</v>
      </c>
      <c r="D43" s="58">
        <v>1</v>
      </c>
      <c r="E43" s="58"/>
      <c r="F43" s="58"/>
      <c r="G43" s="58">
        <f t="shared" si="1"/>
        <v>0</v>
      </c>
      <c r="H43" s="70"/>
      <c r="J43" s="71"/>
    </row>
    <row r="44" spans="1:10" s="68" customFormat="1" ht="78" customHeight="1">
      <c r="A44" s="57">
        <v>33</v>
      </c>
      <c r="B44" s="79" t="s">
        <v>84</v>
      </c>
      <c r="C44" s="1" t="s">
        <v>24</v>
      </c>
      <c r="D44" s="58">
        <v>1</v>
      </c>
      <c r="E44" s="58"/>
      <c r="F44" s="58"/>
      <c r="G44" s="58">
        <f>D44*F44</f>
        <v>0</v>
      </c>
      <c r="H44" s="70"/>
      <c r="J44" s="71"/>
    </row>
    <row r="45" spans="1:10" s="68" customFormat="1" ht="64.5" customHeight="1">
      <c r="A45" s="57">
        <v>34</v>
      </c>
      <c r="B45" s="79" t="s">
        <v>114</v>
      </c>
      <c r="C45" s="1" t="s">
        <v>24</v>
      </c>
      <c r="D45" s="58">
        <v>1</v>
      </c>
      <c r="E45" s="58"/>
      <c r="F45" s="58"/>
      <c r="G45" s="58">
        <f t="shared" si="1"/>
        <v>0</v>
      </c>
      <c r="H45" s="70"/>
      <c r="J45" s="71"/>
    </row>
    <row r="46" spans="1:10" s="68" customFormat="1" ht="64" customHeight="1">
      <c r="A46" s="57">
        <v>35</v>
      </c>
      <c r="B46" s="79" t="s">
        <v>115</v>
      </c>
      <c r="C46" s="1" t="s">
        <v>24</v>
      </c>
      <c r="D46" s="58">
        <v>1</v>
      </c>
      <c r="E46" s="58"/>
      <c r="F46" s="58"/>
      <c r="G46" s="58">
        <f t="shared" si="1"/>
        <v>0</v>
      </c>
      <c r="H46" s="70"/>
      <c r="J46" s="71"/>
    </row>
    <row r="47" spans="1:10" s="68" customFormat="1" ht="90.5" customHeight="1">
      <c r="A47" s="57">
        <v>36</v>
      </c>
      <c r="B47" s="79" t="s">
        <v>116</v>
      </c>
      <c r="C47" s="1" t="s">
        <v>12</v>
      </c>
      <c r="D47" s="58">
        <v>6</v>
      </c>
      <c r="E47" s="58"/>
      <c r="F47" s="58"/>
      <c r="G47" s="58">
        <f t="shared" si="1"/>
        <v>0</v>
      </c>
      <c r="H47" s="70"/>
      <c r="J47" s="71"/>
    </row>
    <row r="48" spans="1:10" s="68" customFormat="1" ht="64.5" customHeight="1">
      <c r="A48" s="57">
        <v>37</v>
      </c>
      <c r="B48" s="79" t="s">
        <v>117</v>
      </c>
      <c r="C48" s="1" t="s">
        <v>20</v>
      </c>
      <c r="D48" s="58">
        <v>16</v>
      </c>
      <c r="E48" s="58"/>
      <c r="F48" s="58"/>
      <c r="G48" s="58">
        <f t="shared" si="1"/>
        <v>0</v>
      </c>
      <c r="H48" s="70"/>
      <c r="J48" s="71"/>
    </row>
    <row r="49" spans="1:10" s="68" customFormat="1" ht="165" customHeight="1">
      <c r="A49" s="57">
        <v>38</v>
      </c>
      <c r="B49" s="79" t="s">
        <v>118</v>
      </c>
      <c r="C49" s="1" t="s">
        <v>25</v>
      </c>
      <c r="D49" s="58">
        <v>1</v>
      </c>
      <c r="E49" s="58"/>
      <c r="F49" s="58"/>
      <c r="G49" s="58">
        <f t="shared" si="1"/>
        <v>0</v>
      </c>
      <c r="H49" s="70"/>
      <c r="J49" s="71"/>
    </row>
    <row r="50" spans="1:10" s="68" customFormat="1" ht="27.5" customHeight="1">
      <c r="A50" s="152" t="s">
        <v>139</v>
      </c>
      <c r="B50" s="153"/>
      <c r="C50" s="153"/>
      <c r="D50" s="153"/>
      <c r="E50" s="153"/>
      <c r="F50" s="153"/>
      <c r="G50" s="69">
        <f>SUM(G34:G49)</f>
        <v>0</v>
      </c>
      <c r="H50" s="70"/>
      <c r="J50" s="71"/>
    </row>
    <row r="51" spans="1:10" s="68" customFormat="1" ht="20.75" customHeight="1">
      <c r="A51" s="90" t="s">
        <v>26</v>
      </c>
      <c r="B51" s="91"/>
      <c r="C51" s="91"/>
      <c r="D51" s="91"/>
      <c r="E51" s="91"/>
      <c r="F51" s="91"/>
      <c r="G51" s="91"/>
      <c r="H51" s="92"/>
      <c r="J51" s="71"/>
    </row>
    <row r="52" spans="1:10" s="68" customFormat="1" ht="178" customHeight="1">
      <c r="A52" s="57">
        <v>39</v>
      </c>
      <c r="B52" s="79" t="s">
        <v>133</v>
      </c>
      <c r="C52" s="1" t="s">
        <v>15</v>
      </c>
      <c r="D52" s="58">
        <v>10</v>
      </c>
      <c r="E52" s="58"/>
      <c r="F52" s="58"/>
      <c r="G52" s="58">
        <f t="shared" si="1"/>
        <v>0</v>
      </c>
      <c r="H52" s="70"/>
      <c r="J52" s="71"/>
    </row>
    <row r="53" spans="1:10" s="68" customFormat="1" ht="125" customHeight="1">
      <c r="A53" s="57">
        <v>40</v>
      </c>
      <c r="B53" s="79" t="s">
        <v>132</v>
      </c>
      <c r="C53" s="1" t="s">
        <v>20</v>
      </c>
      <c r="D53" s="58">
        <v>100</v>
      </c>
      <c r="E53" s="58"/>
      <c r="F53" s="58"/>
      <c r="G53" s="58">
        <f t="shared" si="1"/>
        <v>0</v>
      </c>
      <c r="H53" s="70"/>
      <c r="J53" s="71"/>
    </row>
    <row r="54" spans="1:10" s="68" customFormat="1" ht="111" customHeight="1">
      <c r="A54" s="57">
        <v>41</v>
      </c>
      <c r="B54" s="79" t="s">
        <v>131</v>
      </c>
      <c r="C54" s="1" t="s">
        <v>24</v>
      </c>
      <c r="D54" s="58">
        <v>4</v>
      </c>
      <c r="E54" s="58"/>
      <c r="F54" s="58"/>
      <c r="G54" s="58">
        <f t="shared" si="1"/>
        <v>0</v>
      </c>
      <c r="H54" s="70"/>
      <c r="J54" s="71"/>
    </row>
    <row r="55" spans="1:10" s="68" customFormat="1" ht="114" customHeight="1">
      <c r="A55" s="57">
        <v>42</v>
      </c>
      <c r="B55" s="79" t="s">
        <v>130</v>
      </c>
      <c r="C55" s="1" t="s">
        <v>24</v>
      </c>
      <c r="D55" s="58">
        <v>3</v>
      </c>
      <c r="E55" s="58"/>
      <c r="F55" s="58"/>
      <c r="G55" s="58">
        <f t="shared" si="1"/>
        <v>0</v>
      </c>
      <c r="H55" s="70"/>
      <c r="J55" s="71"/>
    </row>
    <row r="56" spans="1:10" s="68" customFormat="1" ht="112.5" customHeight="1">
      <c r="A56" s="57">
        <v>43</v>
      </c>
      <c r="B56" s="79" t="s">
        <v>129</v>
      </c>
      <c r="C56" s="1" t="s">
        <v>24</v>
      </c>
      <c r="D56" s="58">
        <v>3</v>
      </c>
      <c r="E56" s="58"/>
      <c r="F56" s="58"/>
      <c r="G56" s="58">
        <f t="shared" si="1"/>
        <v>0</v>
      </c>
      <c r="H56" s="70"/>
      <c r="J56" s="71"/>
    </row>
    <row r="57" spans="1:10" s="68" customFormat="1" ht="109.5" customHeight="1">
      <c r="A57" s="57">
        <v>44</v>
      </c>
      <c r="B57" s="79" t="s">
        <v>128</v>
      </c>
      <c r="C57" s="1" t="s">
        <v>24</v>
      </c>
      <c r="D57" s="58">
        <v>4</v>
      </c>
      <c r="E57" s="58"/>
      <c r="F57" s="58"/>
      <c r="G57" s="58">
        <f t="shared" si="1"/>
        <v>0</v>
      </c>
      <c r="H57" s="70"/>
      <c r="J57" s="71"/>
    </row>
    <row r="58" spans="1:10" s="68" customFormat="1" ht="114" customHeight="1">
      <c r="A58" s="57">
        <v>45</v>
      </c>
      <c r="B58" s="79" t="s">
        <v>127</v>
      </c>
      <c r="C58" s="1" t="s">
        <v>24</v>
      </c>
      <c r="D58" s="58">
        <v>2</v>
      </c>
      <c r="E58" s="58"/>
      <c r="F58" s="58"/>
      <c r="G58" s="58">
        <f t="shared" si="1"/>
        <v>0</v>
      </c>
      <c r="H58" s="70"/>
      <c r="J58" s="71"/>
    </row>
    <row r="59" spans="1:10" s="68" customFormat="1" ht="156" customHeight="1">
      <c r="A59" s="57">
        <v>46</v>
      </c>
      <c r="B59" s="79" t="s">
        <v>122</v>
      </c>
      <c r="C59" s="1" t="s">
        <v>24</v>
      </c>
      <c r="D59" s="58">
        <v>1</v>
      </c>
      <c r="E59" s="58"/>
      <c r="F59" s="61"/>
      <c r="G59" s="58">
        <f t="shared" si="1"/>
        <v>0</v>
      </c>
      <c r="H59" s="70"/>
      <c r="J59" s="71"/>
    </row>
    <row r="60" spans="1:10" s="68" customFormat="1" ht="164.5" customHeight="1">
      <c r="A60" s="57">
        <v>47</v>
      </c>
      <c r="B60" s="79" t="s">
        <v>119</v>
      </c>
      <c r="C60" s="1" t="s">
        <v>25</v>
      </c>
      <c r="D60" s="58">
        <v>1</v>
      </c>
      <c r="E60" s="58"/>
      <c r="F60" s="58"/>
      <c r="G60" s="58">
        <f t="shared" si="1"/>
        <v>0</v>
      </c>
      <c r="H60" s="70"/>
      <c r="J60" s="71"/>
    </row>
    <row r="61" spans="1:10" s="68" customFormat="1" ht="79.5" customHeight="1">
      <c r="A61" s="57">
        <v>48</v>
      </c>
      <c r="B61" s="79" t="s">
        <v>120</v>
      </c>
      <c r="C61" s="1" t="s">
        <v>27</v>
      </c>
      <c r="D61" s="58">
        <v>2</v>
      </c>
      <c r="E61" s="58"/>
      <c r="F61" s="58"/>
      <c r="G61" s="58">
        <f t="shared" si="1"/>
        <v>0</v>
      </c>
      <c r="H61" s="70"/>
      <c r="J61" s="71"/>
    </row>
    <row r="62" spans="1:10" s="68" customFormat="1" ht="90.5" customHeight="1">
      <c r="A62" s="57">
        <v>49</v>
      </c>
      <c r="B62" s="79" t="s">
        <v>126</v>
      </c>
      <c r="C62" s="1" t="s">
        <v>25</v>
      </c>
      <c r="D62" s="58">
        <v>2</v>
      </c>
      <c r="E62" s="58"/>
      <c r="F62" s="58"/>
      <c r="G62" s="58">
        <f t="shared" si="1"/>
        <v>0</v>
      </c>
      <c r="H62" s="70"/>
      <c r="J62" s="71"/>
    </row>
    <row r="63" spans="1:10" s="68" customFormat="1" ht="72" customHeight="1">
      <c r="A63" s="57">
        <v>50</v>
      </c>
      <c r="B63" s="79" t="s">
        <v>121</v>
      </c>
      <c r="C63" s="1" t="s">
        <v>25</v>
      </c>
      <c r="D63" s="58">
        <v>8</v>
      </c>
      <c r="E63" s="58"/>
      <c r="F63" s="58"/>
      <c r="G63" s="58">
        <f t="shared" si="1"/>
        <v>0</v>
      </c>
      <c r="H63" s="70"/>
      <c r="J63" s="71"/>
    </row>
    <row r="64" spans="1:10" s="68" customFormat="1" ht="174" customHeight="1">
      <c r="A64" s="57">
        <v>51</v>
      </c>
      <c r="B64" s="79" t="s">
        <v>125</v>
      </c>
      <c r="C64" s="1" t="s">
        <v>25</v>
      </c>
      <c r="D64" s="58">
        <v>1</v>
      </c>
      <c r="E64" s="58"/>
      <c r="F64" s="58"/>
      <c r="G64" s="58">
        <f t="shared" si="1"/>
        <v>0</v>
      </c>
      <c r="H64" s="70"/>
      <c r="J64" s="71"/>
    </row>
    <row r="65" spans="1:13" s="68" customFormat="1" ht="31.5" customHeight="1">
      <c r="A65" s="152" t="s">
        <v>140</v>
      </c>
      <c r="B65" s="153"/>
      <c r="C65" s="153"/>
      <c r="D65" s="153"/>
      <c r="E65" s="153"/>
      <c r="F65" s="154"/>
      <c r="G65" s="69">
        <f>SUM(G52:G64)</f>
        <v>0</v>
      </c>
      <c r="H65" s="70"/>
      <c r="J65" s="71"/>
    </row>
    <row r="66" spans="1:13" s="68" customFormat="1" ht="20.75" customHeight="1">
      <c r="A66" s="90" t="s">
        <v>85</v>
      </c>
      <c r="B66" s="91"/>
      <c r="C66" s="91"/>
      <c r="D66" s="91"/>
      <c r="E66" s="91"/>
      <c r="F66" s="91"/>
      <c r="G66" s="91"/>
      <c r="H66" s="92"/>
      <c r="J66" s="71"/>
    </row>
    <row r="67" spans="1:13" s="68" customFormat="1" ht="177.65" customHeight="1">
      <c r="A67" s="57">
        <v>52</v>
      </c>
      <c r="B67" s="79" t="s">
        <v>124</v>
      </c>
      <c r="C67" s="1" t="s">
        <v>28</v>
      </c>
      <c r="D67" s="58">
        <v>100</v>
      </c>
      <c r="E67" s="58"/>
      <c r="F67" s="58"/>
      <c r="G67" s="58">
        <f t="shared" si="1"/>
        <v>0</v>
      </c>
      <c r="H67" s="70"/>
      <c r="J67" s="71"/>
    </row>
    <row r="68" spans="1:13" s="68" customFormat="1" ht="160.75" customHeight="1">
      <c r="A68" s="57">
        <v>53</v>
      </c>
      <c r="B68" s="79" t="s">
        <v>123</v>
      </c>
      <c r="C68" s="1" t="s">
        <v>25</v>
      </c>
      <c r="D68" s="58">
        <v>1</v>
      </c>
      <c r="E68" s="58"/>
      <c r="F68" s="58"/>
      <c r="G68" s="58">
        <f t="shared" si="1"/>
        <v>0</v>
      </c>
      <c r="H68" s="70"/>
      <c r="J68" s="71"/>
    </row>
    <row r="69" spans="1:13" s="68" customFormat="1" ht="138" customHeight="1">
      <c r="A69" s="57">
        <v>54</v>
      </c>
      <c r="B69" s="79" t="s">
        <v>29</v>
      </c>
      <c r="C69" s="1" t="s">
        <v>25</v>
      </c>
      <c r="D69" s="58">
        <v>1</v>
      </c>
      <c r="E69" s="58"/>
      <c r="F69" s="58"/>
      <c r="G69" s="58">
        <f t="shared" si="1"/>
        <v>0</v>
      </c>
      <c r="H69" s="70"/>
      <c r="J69" s="71"/>
    </row>
    <row r="70" spans="1:13" s="68" customFormat="1" ht="26" customHeight="1">
      <c r="A70" s="152" t="s">
        <v>141</v>
      </c>
      <c r="B70" s="153"/>
      <c r="C70" s="153"/>
      <c r="D70" s="153"/>
      <c r="E70" s="153"/>
      <c r="F70" s="154"/>
      <c r="G70" s="58">
        <f>SUM(G67:G69)</f>
        <v>0</v>
      </c>
      <c r="H70" s="155"/>
      <c r="J70" s="71"/>
    </row>
    <row r="71" spans="1:13" ht="18" hidden="1" customHeight="1">
      <c r="A71" s="72"/>
      <c r="B71" s="72"/>
      <c r="C71" s="72"/>
      <c r="D71" s="72"/>
      <c r="E71" s="72"/>
      <c r="F71" s="72"/>
      <c r="G71" s="73"/>
      <c r="H71" s="74"/>
      <c r="M71" s="75"/>
    </row>
    <row r="72" spans="1:13" hidden="1">
      <c r="C72" s="85"/>
      <c r="D72" s="76" t="s">
        <v>30</v>
      </c>
      <c r="E72" s="76"/>
      <c r="F72" s="76"/>
    </row>
    <row r="73" spans="1:13" hidden="1">
      <c r="C73" s="81"/>
      <c r="D73" s="93"/>
      <c r="E73" s="94"/>
      <c r="F73" s="95"/>
    </row>
    <row r="74" spans="1:13" hidden="1">
      <c r="C74" s="81"/>
      <c r="D74" s="93"/>
      <c r="E74" s="94"/>
      <c r="F74" s="95"/>
    </row>
    <row r="75" spans="1:13" hidden="1">
      <c r="C75" s="77"/>
      <c r="D75" s="100"/>
      <c r="E75" s="101"/>
      <c r="F75" s="102"/>
      <c r="H75" s="78"/>
    </row>
    <row r="76" spans="1:13" hidden="1">
      <c r="C76" s="81"/>
      <c r="D76" s="103"/>
      <c r="E76" s="104"/>
      <c r="F76" s="105"/>
    </row>
    <row r="77" spans="1:13" hidden="1">
      <c r="C77" s="84"/>
      <c r="D77" s="93"/>
      <c r="E77" s="94"/>
      <c r="F77" s="95"/>
    </row>
    <row r="78" spans="1:13" hidden="1"/>
    <row r="85" spans="1:10" ht="30.5" customHeight="1">
      <c r="A85" s="141" t="s">
        <v>86</v>
      </c>
      <c r="B85" s="141"/>
      <c r="C85" s="141"/>
      <c r="D85" s="141"/>
      <c r="E85" s="141"/>
      <c r="F85" s="141"/>
      <c r="G85" s="147"/>
      <c r="H85" s="147"/>
    </row>
    <row r="86" spans="1:10" s="67" customFormat="1" ht="12.75" customHeight="1">
      <c r="A86" s="112" t="s">
        <v>3</v>
      </c>
      <c r="B86" s="112" t="s">
        <v>4</v>
      </c>
      <c r="C86" s="146" t="s">
        <v>6</v>
      </c>
      <c r="D86" s="146" t="s">
        <v>7</v>
      </c>
      <c r="E86" s="112" t="s">
        <v>8</v>
      </c>
      <c r="F86" s="112" t="s">
        <v>9</v>
      </c>
      <c r="G86" s="142"/>
      <c r="H86" s="143"/>
    </row>
    <row r="87" spans="1:10" s="67" customFormat="1" ht="30.5" customHeight="1">
      <c r="A87" s="109"/>
      <c r="B87" s="109"/>
      <c r="C87" s="112"/>
      <c r="D87" s="112"/>
      <c r="E87" s="108"/>
      <c r="F87" s="108"/>
      <c r="G87" s="142"/>
      <c r="H87" s="143"/>
    </row>
    <row r="88" spans="1:10" s="68" customFormat="1" ht="27.5" customHeight="1">
      <c r="A88" s="57">
        <v>1</v>
      </c>
      <c r="B88" s="79" t="s">
        <v>136</v>
      </c>
      <c r="C88" s="1" t="s">
        <v>137</v>
      </c>
      <c r="D88" s="58">
        <v>1</v>
      </c>
      <c r="E88" s="58">
        <f>G32</f>
        <v>0</v>
      </c>
      <c r="F88" s="69">
        <f>D88*E88</f>
        <v>0</v>
      </c>
      <c r="G88" s="144"/>
      <c r="H88" s="145"/>
      <c r="J88" s="71"/>
    </row>
    <row r="89" spans="1:10" ht="27.5" customHeight="1">
      <c r="A89" s="57">
        <v>2</v>
      </c>
      <c r="B89" s="79" t="s">
        <v>23</v>
      </c>
      <c r="C89" s="1" t="s">
        <v>137</v>
      </c>
      <c r="D89" s="58">
        <v>1</v>
      </c>
      <c r="E89" s="58">
        <f>G50</f>
        <v>0</v>
      </c>
      <c r="F89" s="69">
        <f t="shared" ref="F89:F91" si="2">D89*E89</f>
        <v>0</v>
      </c>
      <c r="G89" s="144"/>
      <c r="H89" s="145"/>
    </row>
    <row r="90" spans="1:10" ht="27.5" customHeight="1">
      <c r="A90" s="57">
        <v>3</v>
      </c>
      <c r="B90" s="79" t="s">
        <v>26</v>
      </c>
      <c r="C90" s="1" t="s">
        <v>137</v>
      </c>
      <c r="D90" s="58">
        <v>1</v>
      </c>
      <c r="E90" s="58">
        <f>G65</f>
        <v>0</v>
      </c>
      <c r="F90" s="69">
        <f t="shared" si="2"/>
        <v>0</v>
      </c>
      <c r="G90" s="144"/>
      <c r="H90" s="145"/>
    </row>
    <row r="91" spans="1:10" ht="27.5" customHeight="1">
      <c r="A91" s="57">
        <v>4</v>
      </c>
      <c r="B91" s="79" t="s">
        <v>85</v>
      </c>
      <c r="C91" s="1" t="s">
        <v>137</v>
      </c>
      <c r="D91" s="58">
        <v>1</v>
      </c>
      <c r="E91" s="58">
        <f>G70</f>
        <v>0</v>
      </c>
      <c r="F91" s="69">
        <f t="shared" si="2"/>
        <v>0</v>
      </c>
      <c r="G91" s="144"/>
      <c r="H91" s="145"/>
    </row>
    <row r="92" spans="1:10" ht="21.5" customHeight="1">
      <c r="A92" s="148" t="s">
        <v>90</v>
      </c>
      <c r="B92" s="149"/>
      <c r="C92" s="149"/>
      <c r="D92" s="149"/>
      <c r="E92" s="150"/>
      <c r="F92" s="69">
        <f>SUM(F88:F91)</f>
        <v>0</v>
      </c>
      <c r="G92" s="144"/>
      <c r="H92" s="145"/>
    </row>
  </sheetData>
  <autoFilter ref="A8:M70" xr:uid="{10C1BA62-09E2-4776-8725-B66C847FD5FF}"/>
  <mergeCells count="36">
    <mergeCell ref="F86:F87"/>
    <mergeCell ref="G86:G87"/>
    <mergeCell ref="H86:H87"/>
    <mergeCell ref="A92:E92"/>
    <mergeCell ref="D74:F74"/>
    <mergeCell ref="D75:F75"/>
    <mergeCell ref="D76:F76"/>
    <mergeCell ref="D77:F77"/>
    <mergeCell ref="A85:F85"/>
    <mergeCell ref="A86:A87"/>
    <mergeCell ref="B86:B87"/>
    <mergeCell ref="C86:C87"/>
    <mergeCell ref="D86:D87"/>
    <mergeCell ref="E86:E87"/>
    <mergeCell ref="A50:F50"/>
    <mergeCell ref="A51:H51"/>
    <mergeCell ref="A65:F65"/>
    <mergeCell ref="A66:H66"/>
    <mergeCell ref="A70:F70"/>
    <mergeCell ref="D73:F73"/>
    <mergeCell ref="F7:F8"/>
    <mergeCell ref="G7:G8"/>
    <mergeCell ref="H7:H8"/>
    <mergeCell ref="A9:H9"/>
    <mergeCell ref="A32:F32"/>
    <mergeCell ref="A33:H33"/>
    <mergeCell ref="A2:H2"/>
    <mergeCell ref="A3:H3"/>
    <mergeCell ref="A4:H4"/>
    <mergeCell ref="A5:H5"/>
    <mergeCell ref="A6:H6"/>
    <mergeCell ref="A7:A8"/>
    <mergeCell ref="B7:B8"/>
    <mergeCell ref="C7:C8"/>
    <mergeCell ref="D7:D8"/>
    <mergeCell ref="E7:E8"/>
  </mergeCells>
  <pageMargins left="0.7" right="0.7" top="0.75" bottom="0.75" header="0.3" footer="0.3"/>
  <pageSetup scale="41" orientation="landscape" r:id="rId1"/>
  <rowBreaks count="3" manualBreakCount="3">
    <brk id="22" max="7" man="1"/>
    <brk id="23" max="7" man="1"/>
    <brk id="5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1BA62-09E2-4776-8725-B66C847FD5FF}">
  <dimension ref="A2:M92"/>
  <sheetViews>
    <sheetView topLeftCell="A69" zoomScale="115" zoomScaleNormal="115" zoomScaleSheetLayoutView="80" workbookViewId="0">
      <selection activeCell="A5" sqref="A5:H5"/>
    </sheetView>
  </sheetViews>
  <sheetFormatPr defaultColWidth="9.1796875" defaultRowHeight="14"/>
  <cols>
    <col min="1" max="1" width="5.81640625" style="62" customWidth="1"/>
    <col min="2" max="2" width="66.26953125" style="62" customWidth="1"/>
    <col min="3" max="3" width="9.1796875" style="62" customWidth="1"/>
    <col min="4" max="4" width="11.1796875" style="62" customWidth="1"/>
    <col min="5" max="5" width="18.6328125" style="62" customWidth="1"/>
    <col min="6" max="6" width="14.36328125" style="62" customWidth="1"/>
    <col min="7" max="7" width="15.81640625" style="62" bestFit="1" customWidth="1"/>
    <col min="8" max="8" width="14.1796875" style="66" customWidth="1"/>
    <col min="9" max="12" width="9.1796875" style="65"/>
    <col min="13" max="13" width="17.81640625" style="65" customWidth="1"/>
    <col min="14" max="16384" width="9.1796875" style="65"/>
  </cols>
  <sheetData>
    <row r="2" spans="1:10">
      <c r="A2" s="97" t="s">
        <v>0</v>
      </c>
      <c r="B2" s="97"/>
      <c r="C2" s="97"/>
      <c r="D2" s="97"/>
      <c r="E2" s="97"/>
      <c r="F2" s="97"/>
      <c r="G2" s="97"/>
      <c r="H2" s="97"/>
    </row>
    <row r="3" spans="1:10">
      <c r="A3" s="98" t="s">
        <v>1</v>
      </c>
      <c r="B3" s="98"/>
      <c r="C3" s="97"/>
      <c r="D3" s="97"/>
      <c r="E3" s="97"/>
      <c r="F3" s="97"/>
      <c r="G3" s="97"/>
      <c r="H3" s="97"/>
    </row>
    <row r="4" spans="1:10">
      <c r="A4" s="99" t="s">
        <v>2</v>
      </c>
      <c r="B4" s="99"/>
      <c r="C4" s="99"/>
      <c r="D4" s="99"/>
      <c r="E4" s="99"/>
      <c r="F4" s="99"/>
      <c r="G4" s="99"/>
      <c r="H4" s="99"/>
    </row>
    <row r="5" spans="1:10">
      <c r="A5" s="96" t="s">
        <v>143</v>
      </c>
      <c r="B5" s="96"/>
      <c r="C5" s="96"/>
      <c r="D5" s="96"/>
      <c r="E5" s="96"/>
      <c r="F5" s="96"/>
      <c r="G5" s="96"/>
      <c r="H5" s="96"/>
    </row>
    <row r="6" spans="1:10" ht="3" customHeight="1">
      <c r="A6" s="106"/>
      <c r="B6" s="96"/>
      <c r="C6" s="96"/>
      <c r="D6" s="96"/>
      <c r="E6" s="96"/>
      <c r="F6" s="96"/>
      <c r="G6" s="96"/>
      <c r="H6" s="107"/>
    </row>
    <row r="7" spans="1:10" s="67" customFormat="1" ht="12.75" customHeight="1">
      <c r="A7" s="108" t="s">
        <v>3</v>
      </c>
      <c r="B7" s="108" t="s">
        <v>4</v>
      </c>
      <c r="C7" s="111" t="s">
        <v>6</v>
      </c>
      <c r="D7" s="111" t="s">
        <v>7</v>
      </c>
      <c r="E7" s="88" t="s">
        <v>91</v>
      </c>
      <c r="F7" s="108" t="s">
        <v>8</v>
      </c>
      <c r="G7" s="108" t="s">
        <v>9</v>
      </c>
      <c r="H7" s="110" t="s">
        <v>10</v>
      </c>
    </row>
    <row r="8" spans="1:10" s="67" customFormat="1" ht="30.5" customHeight="1">
      <c r="A8" s="109"/>
      <c r="B8" s="109"/>
      <c r="C8" s="112"/>
      <c r="D8" s="112"/>
      <c r="E8" s="89"/>
      <c r="F8" s="108"/>
      <c r="G8" s="108"/>
      <c r="H8" s="110"/>
    </row>
    <row r="9" spans="1:10" s="68" customFormat="1">
      <c r="A9" s="90" t="s">
        <v>11</v>
      </c>
      <c r="B9" s="91"/>
      <c r="C9" s="91"/>
      <c r="D9" s="91"/>
      <c r="E9" s="91"/>
      <c r="F9" s="91"/>
      <c r="G9" s="91"/>
      <c r="H9" s="92"/>
    </row>
    <row r="10" spans="1:10" s="68" customFormat="1" ht="99.65" customHeight="1">
      <c r="A10" s="56">
        <v>1</v>
      </c>
      <c r="B10" s="79" t="s">
        <v>14</v>
      </c>
      <c r="C10" s="1" t="s">
        <v>15</v>
      </c>
      <c r="D10" s="58">
        <v>3</v>
      </c>
      <c r="E10" s="58"/>
      <c r="F10" s="58"/>
      <c r="G10" s="69">
        <f>D10*F10</f>
        <v>0</v>
      </c>
      <c r="H10" s="70"/>
      <c r="J10" s="71"/>
    </row>
    <row r="11" spans="1:10" s="68" customFormat="1" ht="48" customHeight="1">
      <c r="A11" s="56">
        <v>2</v>
      </c>
      <c r="B11" s="79" t="s">
        <v>83</v>
      </c>
      <c r="C11" s="1" t="s">
        <v>20</v>
      </c>
      <c r="D11" s="58">
        <v>150</v>
      </c>
      <c r="E11" s="58"/>
      <c r="F11" s="58"/>
      <c r="G11" s="69">
        <f t="shared" ref="G11:G14" si="0">D11*F11</f>
        <v>0</v>
      </c>
      <c r="H11" s="70"/>
      <c r="J11" s="71"/>
    </row>
    <row r="12" spans="1:10" s="68" customFormat="1" ht="120.5" customHeight="1">
      <c r="A12" s="56">
        <v>3</v>
      </c>
      <c r="B12" s="79" t="s">
        <v>16</v>
      </c>
      <c r="C12" s="1" t="s">
        <v>20</v>
      </c>
      <c r="D12" s="58">
        <v>150</v>
      </c>
      <c r="E12" s="58"/>
      <c r="F12" s="58"/>
      <c r="G12" s="69">
        <f t="shared" si="0"/>
        <v>0</v>
      </c>
      <c r="H12" s="70"/>
      <c r="J12" s="71"/>
    </row>
    <row r="13" spans="1:10" s="68" customFormat="1" ht="44.5" customHeight="1">
      <c r="A13" s="56">
        <v>4</v>
      </c>
      <c r="B13" s="79" t="s">
        <v>80</v>
      </c>
      <c r="C13" s="1" t="s">
        <v>81</v>
      </c>
      <c r="D13" s="58">
        <v>18</v>
      </c>
      <c r="E13" s="58"/>
      <c r="F13" s="58"/>
      <c r="G13" s="69">
        <f t="shared" si="0"/>
        <v>0</v>
      </c>
      <c r="H13" s="70"/>
      <c r="J13" s="71"/>
    </row>
    <row r="14" spans="1:10" s="68" customFormat="1" ht="86" customHeight="1">
      <c r="A14" s="56">
        <v>5</v>
      </c>
      <c r="B14" s="79" t="s">
        <v>82</v>
      </c>
      <c r="C14" s="1" t="s">
        <v>13</v>
      </c>
      <c r="D14" s="58">
        <v>1</v>
      </c>
      <c r="E14" s="58"/>
      <c r="F14" s="58"/>
      <c r="G14" s="69">
        <f t="shared" si="0"/>
        <v>0</v>
      </c>
      <c r="H14" s="70"/>
      <c r="J14" s="71"/>
    </row>
    <row r="15" spans="1:10" s="68" customFormat="1" ht="153" customHeight="1">
      <c r="A15" s="56">
        <v>6</v>
      </c>
      <c r="B15" s="82" t="s">
        <v>92</v>
      </c>
      <c r="C15" s="1" t="s">
        <v>12</v>
      </c>
      <c r="D15" s="58">
        <v>12</v>
      </c>
      <c r="E15" s="58"/>
      <c r="F15" s="58"/>
      <c r="G15" s="69">
        <f t="shared" ref="G15:G31" si="1">D15*F15</f>
        <v>0</v>
      </c>
      <c r="H15" s="70"/>
      <c r="J15" s="71"/>
    </row>
    <row r="16" spans="1:10" s="68" customFormat="1" ht="142.5" customHeight="1">
      <c r="A16" s="56">
        <v>7</v>
      </c>
      <c r="B16" s="79" t="s">
        <v>93</v>
      </c>
      <c r="C16" s="1" t="s">
        <v>17</v>
      </c>
      <c r="D16" s="58">
        <v>100</v>
      </c>
      <c r="E16" s="58"/>
      <c r="F16" s="58"/>
      <c r="G16" s="69">
        <f t="shared" si="1"/>
        <v>0</v>
      </c>
      <c r="H16" s="70"/>
      <c r="J16" s="71"/>
    </row>
    <row r="17" spans="1:10" s="68" customFormat="1" ht="68.5" customHeight="1">
      <c r="A17" s="56">
        <v>8</v>
      </c>
      <c r="B17" s="79" t="s">
        <v>94</v>
      </c>
      <c r="C17" s="1" t="s">
        <v>12</v>
      </c>
      <c r="D17" s="58">
        <v>298</v>
      </c>
      <c r="E17" s="58"/>
      <c r="F17" s="58"/>
      <c r="G17" s="69">
        <f t="shared" si="1"/>
        <v>0</v>
      </c>
      <c r="H17" s="70"/>
      <c r="J17" s="71"/>
    </row>
    <row r="18" spans="1:10" s="68" customFormat="1" ht="80" customHeight="1">
      <c r="A18" s="56">
        <v>9</v>
      </c>
      <c r="B18" s="79" t="s">
        <v>95</v>
      </c>
      <c r="C18" s="1" t="s">
        <v>17</v>
      </c>
      <c r="D18" s="58">
        <v>1170</v>
      </c>
      <c r="E18" s="58"/>
      <c r="F18" s="58"/>
      <c r="G18" s="58">
        <f t="shared" si="1"/>
        <v>0</v>
      </c>
      <c r="H18" s="70"/>
      <c r="J18" s="71"/>
    </row>
    <row r="19" spans="1:10" s="68" customFormat="1" ht="409.5" customHeight="1">
      <c r="A19" s="56">
        <v>10</v>
      </c>
      <c r="B19" s="133" t="s">
        <v>135</v>
      </c>
      <c r="C19" s="1" t="s">
        <v>17</v>
      </c>
      <c r="D19" s="58">
        <v>822</v>
      </c>
      <c r="E19" s="58"/>
      <c r="F19" s="58"/>
      <c r="G19" s="58">
        <f t="shared" si="1"/>
        <v>0</v>
      </c>
      <c r="H19" s="70"/>
      <c r="J19" s="71"/>
    </row>
    <row r="20" spans="1:10" s="139" customFormat="1" ht="158" customHeight="1">
      <c r="A20" s="135">
        <v>11</v>
      </c>
      <c r="B20" s="136" t="s">
        <v>96</v>
      </c>
      <c r="C20" s="137" t="s">
        <v>17</v>
      </c>
      <c r="D20" s="59">
        <v>99</v>
      </c>
      <c r="E20" s="59"/>
      <c r="F20" s="59"/>
      <c r="G20" s="59">
        <f t="shared" si="1"/>
        <v>0</v>
      </c>
      <c r="H20" s="138"/>
      <c r="J20" s="140"/>
    </row>
    <row r="21" spans="1:10" s="68" customFormat="1" ht="144" customHeight="1">
      <c r="A21" s="56">
        <v>12</v>
      </c>
      <c r="B21" s="83" t="s">
        <v>18</v>
      </c>
      <c r="C21" s="1" t="s">
        <v>12</v>
      </c>
      <c r="D21" s="58">
        <v>776</v>
      </c>
      <c r="E21" s="58"/>
      <c r="F21" s="58"/>
      <c r="G21" s="58">
        <f t="shared" si="1"/>
        <v>0</v>
      </c>
      <c r="H21" s="70"/>
      <c r="J21" s="71"/>
    </row>
    <row r="22" spans="1:10" s="68" customFormat="1" ht="137" customHeight="1">
      <c r="A22" s="56">
        <v>13</v>
      </c>
      <c r="B22" s="83" t="s">
        <v>97</v>
      </c>
      <c r="C22" s="1" t="s">
        <v>12</v>
      </c>
      <c r="D22" s="58">
        <v>1381</v>
      </c>
      <c r="E22" s="58"/>
      <c r="F22" s="58"/>
      <c r="G22" s="58">
        <f t="shared" si="1"/>
        <v>0</v>
      </c>
      <c r="H22" s="70"/>
      <c r="J22" s="71"/>
    </row>
    <row r="23" spans="1:10" s="68" customFormat="1" ht="79.5" customHeight="1">
      <c r="A23" s="56">
        <v>14</v>
      </c>
      <c r="B23" s="79" t="s">
        <v>19</v>
      </c>
      <c r="C23" s="1" t="s">
        <v>12</v>
      </c>
      <c r="D23" s="58">
        <f>D22*2-216</f>
        <v>2546</v>
      </c>
      <c r="E23" s="58"/>
      <c r="F23" s="58"/>
      <c r="G23" s="58">
        <f t="shared" si="1"/>
        <v>0</v>
      </c>
      <c r="H23" s="70"/>
      <c r="J23" s="71"/>
    </row>
    <row r="24" spans="1:10" s="68" customFormat="1" ht="135" customHeight="1">
      <c r="A24" s="56">
        <v>15</v>
      </c>
      <c r="B24" s="79" t="s">
        <v>98</v>
      </c>
      <c r="C24" s="1" t="s">
        <v>12</v>
      </c>
      <c r="D24" s="58">
        <v>663</v>
      </c>
      <c r="E24" s="58"/>
      <c r="F24" s="58"/>
      <c r="G24" s="58">
        <f t="shared" si="1"/>
        <v>0</v>
      </c>
      <c r="H24" s="70"/>
      <c r="J24" s="71"/>
    </row>
    <row r="25" spans="1:10" s="68" customFormat="1" ht="155.5" customHeight="1">
      <c r="A25" s="56">
        <v>16</v>
      </c>
      <c r="B25" s="79" t="s">
        <v>99</v>
      </c>
      <c r="C25" s="1" t="s">
        <v>20</v>
      </c>
      <c r="D25" s="58">
        <v>52</v>
      </c>
      <c r="E25" s="58"/>
      <c r="F25" s="58"/>
      <c r="G25" s="58">
        <f t="shared" si="1"/>
        <v>0</v>
      </c>
      <c r="H25" s="70"/>
      <c r="J25" s="71"/>
    </row>
    <row r="26" spans="1:10" s="68" customFormat="1" ht="135.5" customHeight="1">
      <c r="A26" s="56">
        <v>17</v>
      </c>
      <c r="B26" s="79" t="s">
        <v>100</v>
      </c>
      <c r="C26" s="1" t="s">
        <v>12</v>
      </c>
      <c r="D26" s="58">
        <v>58</v>
      </c>
      <c r="E26" s="58"/>
      <c r="F26" s="58"/>
      <c r="G26" s="58">
        <f t="shared" si="1"/>
        <v>0</v>
      </c>
      <c r="H26" s="70"/>
      <c r="J26" s="71"/>
    </row>
    <row r="27" spans="1:10" s="68" customFormat="1" ht="230.5" customHeight="1">
      <c r="A27" s="56">
        <v>18</v>
      </c>
      <c r="B27" s="79" t="s">
        <v>101</v>
      </c>
      <c r="C27" s="1" t="s">
        <v>12</v>
      </c>
      <c r="D27" s="58">
        <v>91</v>
      </c>
      <c r="E27" s="58"/>
      <c r="F27" s="58"/>
      <c r="G27" s="58">
        <f t="shared" si="1"/>
        <v>0</v>
      </c>
      <c r="H27" s="70"/>
      <c r="J27" s="71"/>
    </row>
    <row r="28" spans="1:10" s="68" customFormat="1" ht="214" customHeight="1">
      <c r="A28" s="56">
        <v>19</v>
      </c>
      <c r="B28" s="79" t="s">
        <v>102</v>
      </c>
      <c r="C28" s="1" t="s">
        <v>12</v>
      </c>
      <c r="D28" s="58">
        <v>1330</v>
      </c>
      <c r="E28" s="58"/>
      <c r="F28" s="58"/>
      <c r="G28" s="58">
        <f t="shared" si="1"/>
        <v>0</v>
      </c>
      <c r="H28" s="70"/>
      <c r="J28" s="71"/>
    </row>
    <row r="29" spans="1:10" s="68" customFormat="1" ht="122" customHeight="1">
      <c r="A29" s="56">
        <v>20</v>
      </c>
      <c r="B29" s="79" t="s">
        <v>103</v>
      </c>
      <c r="C29" s="1" t="s">
        <v>12</v>
      </c>
      <c r="D29" s="58">
        <v>1210</v>
      </c>
      <c r="E29" s="58"/>
      <c r="F29" s="58"/>
      <c r="G29" s="58">
        <f t="shared" si="1"/>
        <v>0</v>
      </c>
      <c r="H29" s="70"/>
      <c r="J29" s="71"/>
    </row>
    <row r="30" spans="1:10" s="68" customFormat="1" ht="103.5" customHeight="1">
      <c r="A30" s="56">
        <v>21</v>
      </c>
      <c r="B30" s="79" t="s">
        <v>104</v>
      </c>
      <c r="C30" s="1" t="s">
        <v>12</v>
      </c>
      <c r="D30" s="58">
        <v>1950</v>
      </c>
      <c r="E30" s="58"/>
      <c r="F30" s="58"/>
      <c r="G30" s="58">
        <f t="shared" si="1"/>
        <v>0</v>
      </c>
      <c r="H30" s="70"/>
      <c r="J30" s="71"/>
    </row>
    <row r="31" spans="1:10" s="68" customFormat="1" ht="409.5" customHeight="1">
      <c r="A31" s="56">
        <v>22</v>
      </c>
      <c r="B31" s="134" t="s">
        <v>21</v>
      </c>
      <c r="C31" s="1" t="s">
        <v>22</v>
      </c>
      <c r="D31" s="58">
        <f>'Bar Bending Shedule'!J57</f>
        <v>2787.8229226188691</v>
      </c>
      <c r="E31" s="58"/>
      <c r="F31" s="58"/>
      <c r="G31" s="58">
        <f t="shared" si="1"/>
        <v>0</v>
      </c>
      <c r="H31" s="70"/>
      <c r="J31" s="71"/>
    </row>
    <row r="32" spans="1:10" s="68" customFormat="1" ht="29" customHeight="1">
      <c r="A32" s="156" t="s">
        <v>138</v>
      </c>
      <c r="B32" s="157"/>
      <c r="C32" s="157"/>
      <c r="D32" s="157"/>
      <c r="E32" s="157"/>
      <c r="F32" s="158"/>
      <c r="G32" s="151">
        <f>SUM(G10:G31)</f>
        <v>0</v>
      </c>
      <c r="H32" s="70"/>
      <c r="J32" s="71"/>
    </row>
    <row r="33" spans="1:10" s="68" customFormat="1" ht="20" customHeight="1">
      <c r="A33" s="90" t="s">
        <v>23</v>
      </c>
      <c r="B33" s="91"/>
      <c r="C33" s="91"/>
      <c r="D33" s="91"/>
      <c r="E33" s="91"/>
      <c r="F33" s="91"/>
      <c r="G33" s="91"/>
      <c r="H33" s="92"/>
      <c r="J33" s="71"/>
    </row>
    <row r="34" spans="1:10" s="68" customFormat="1" ht="96.5" customHeight="1">
      <c r="A34" s="57">
        <v>23</v>
      </c>
      <c r="B34" s="79" t="s">
        <v>105</v>
      </c>
      <c r="C34" s="1" t="s">
        <v>20</v>
      </c>
      <c r="D34" s="58">
        <v>150</v>
      </c>
      <c r="E34" s="58"/>
      <c r="F34" s="58"/>
      <c r="G34" s="58">
        <f>D34*F34</f>
        <v>0</v>
      </c>
      <c r="H34" s="70"/>
      <c r="J34" s="71"/>
    </row>
    <row r="35" spans="1:10" s="68" customFormat="1" ht="194" customHeight="1">
      <c r="A35" s="57">
        <v>24</v>
      </c>
      <c r="B35" s="79" t="s">
        <v>106</v>
      </c>
      <c r="C35" s="1" t="s">
        <v>24</v>
      </c>
      <c r="D35" s="58">
        <v>1</v>
      </c>
      <c r="E35" s="58"/>
      <c r="F35" s="58"/>
      <c r="G35" s="58">
        <f t="shared" ref="G35:G69" si="2">D35*F35</f>
        <v>0</v>
      </c>
      <c r="H35" s="70"/>
      <c r="J35" s="71"/>
    </row>
    <row r="36" spans="1:10" s="68" customFormat="1" ht="56" customHeight="1">
      <c r="A36" s="57">
        <v>25</v>
      </c>
      <c r="B36" s="79" t="s">
        <v>107</v>
      </c>
      <c r="C36" s="1" t="s">
        <v>24</v>
      </c>
      <c r="D36" s="58">
        <v>1</v>
      </c>
      <c r="E36" s="58"/>
      <c r="F36" s="58"/>
      <c r="G36" s="58">
        <f t="shared" si="2"/>
        <v>0</v>
      </c>
      <c r="H36" s="70"/>
      <c r="J36" s="71"/>
    </row>
    <row r="37" spans="1:10" s="68" customFormat="1" ht="108.5" customHeight="1">
      <c r="A37" s="57">
        <v>26</v>
      </c>
      <c r="B37" s="79" t="s">
        <v>108</v>
      </c>
      <c r="C37" s="1" t="s">
        <v>24</v>
      </c>
      <c r="D37" s="58">
        <v>1</v>
      </c>
      <c r="E37" s="58"/>
      <c r="F37" s="60"/>
      <c r="G37" s="58">
        <f t="shared" si="2"/>
        <v>0</v>
      </c>
      <c r="H37" s="70"/>
      <c r="J37" s="71"/>
    </row>
    <row r="38" spans="1:10" s="68" customFormat="1" ht="69" customHeight="1">
      <c r="A38" s="57">
        <v>27</v>
      </c>
      <c r="B38" s="79" t="s">
        <v>134</v>
      </c>
      <c r="C38" s="1" t="s">
        <v>20</v>
      </c>
      <c r="D38" s="58">
        <v>50</v>
      </c>
      <c r="E38" s="58"/>
      <c r="F38" s="58"/>
      <c r="G38" s="58">
        <f t="shared" si="2"/>
        <v>0</v>
      </c>
      <c r="H38" s="70"/>
      <c r="J38" s="71"/>
    </row>
    <row r="39" spans="1:10" s="68" customFormat="1" ht="71.75" customHeight="1">
      <c r="A39" s="57">
        <v>28</v>
      </c>
      <c r="B39" s="79" t="s">
        <v>109</v>
      </c>
      <c r="C39" s="1" t="s">
        <v>24</v>
      </c>
      <c r="D39" s="58">
        <v>1</v>
      </c>
      <c r="E39" s="58"/>
      <c r="F39" s="58"/>
      <c r="G39" s="58">
        <f t="shared" si="2"/>
        <v>0</v>
      </c>
      <c r="H39" s="70"/>
      <c r="J39" s="71"/>
    </row>
    <row r="40" spans="1:10" s="68" customFormat="1" ht="64" customHeight="1">
      <c r="A40" s="57">
        <v>29</v>
      </c>
      <c r="B40" s="79" t="s">
        <v>110</v>
      </c>
      <c r="C40" s="1" t="s">
        <v>24</v>
      </c>
      <c r="D40" s="58">
        <v>2</v>
      </c>
      <c r="E40" s="58"/>
      <c r="F40" s="58"/>
      <c r="G40" s="58">
        <f t="shared" si="2"/>
        <v>0</v>
      </c>
      <c r="H40" s="70"/>
      <c r="J40" s="71"/>
    </row>
    <row r="41" spans="1:10" s="68" customFormat="1" ht="65" customHeight="1">
      <c r="A41" s="57">
        <v>30</v>
      </c>
      <c r="B41" s="80" t="s">
        <v>111</v>
      </c>
      <c r="C41" s="1" t="s">
        <v>24</v>
      </c>
      <c r="D41" s="58">
        <v>1</v>
      </c>
      <c r="E41" s="58"/>
      <c r="F41" s="58"/>
      <c r="G41" s="58">
        <f t="shared" si="2"/>
        <v>0</v>
      </c>
      <c r="H41" s="70"/>
      <c r="J41" s="71"/>
    </row>
    <row r="42" spans="1:10" s="68" customFormat="1" ht="74" customHeight="1">
      <c r="A42" s="57">
        <v>31</v>
      </c>
      <c r="B42" s="80" t="s">
        <v>112</v>
      </c>
      <c r="C42" s="1" t="s">
        <v>24</v>
      </c>
      <c r="D42" s="58">
        <v>1</v>
      </c>
      <c r="E42" s="58"/>
      <c r="F42" s="58"/>
      <c r="G42" s="58">
        <f t="shared" si="2"/>
        <v>0</v>
      </c>
      <c r="H42" s="70"/>
      <c r="J42" s="71"/>
    </row>
    <row r="43" spans="1:10" s="68" customFormat="1" ht="48.5" customHeight="1">
      <c r="A43" s="57">
        <v>32</v>
      </c>
      <c r="B43" s="79" t="s">
        <v>113</v>
      </c>
      <c r="C43" s="1" t="s">
        <v>24</v>
      </c>
      <c r="D43" s="58">
        <v>1</v>
      </c>
      <c r="E43" s="58"/>
      <c r="F43" s="58"/>
      <c r="G43" s="58">
        <f t="shared" si="2"/>
        <v>0</v>
      </c>
      <c r="H43" s="70"/>
      <c r="J43" s="71"/>
    </row>
    <row r="44" spans="1:10" s="68" customFormat="1" ht="78" customHeight="1">
      <c r="A44" s="57">
        <v>33</v>
      </c>
      <c r="B44" s="79" t="s">
        <v>84</v>
      </c>
      <c r="C44" s="1" t="s">
        <v>24</v>
      </c>
      <c r="D44" s="58">
        <v>1</v>
      </c>
      <c r="E44" s="58"/>
      <c r="F44" s="58"/>
      <c r="G44" s="58">
        <f>D44*F44</f>
        <v>0</v>
      </c>
      <c r="H44" s="70"/>
      <c r="J44" s="71"/>
    </row>
    <row r="45" spans="1:10" s="68" customFormat="1" ht="64.5" customHeight="1">
      <c r="A45" s="57">
        <v>34</v>
      </c>
      <c r="B45" s="79" t="s">
        <v>114</v>
      </c>
      <c r="C45" s="1" t="s">
        <v>24</v>
      </c>
      <c r="D45" s="58">
        <v>1</v>
      </c>
      <c r="E45" s="58"/>
      <c r="F45" s="58"/>
      <c r="G45" s="58">
        <f t="shared" si="2"/>
        <v>0</v>
      </c>
      <c r="H45" s="70"/>
      <c r="J45" s="71"/>
    </row>
    <row r="46" spans="1:10" s="68" customFormat="1" ht="64" customHeight="1">
      <c r="A46" s="57">
        <v>35</v>
      </c>
      <c r="B46" s="79" t="s">
        <v>115</v>
      </c>
      <c r="C46" s="1" t="s">
        <v>24</v>
      </c>
      <c r="D46" s="58">
        <v>1</v>
      </c>
      <c r="E46" s="58"/>
      <c r="F46" s="58"/>
      <c r="G46" s="58">
        <f t="shared" si="2"/>
        <v>0</v>
      </c>
      <c r="H46" s="70"/>
      <c r="J46" s="71"/>
    </row>
    <row r="47" spans="1:10" s="68" customFormat="1" ht="90.5" customHeight="1">
      <c r="A47" s="57">
        <v>36</v>
      </c>
      <c r="B47" s="79" t="s">
        <v>116</v>
      </c>
      <c r="C47" s="1" t="s">
        <v>12</v>
      </c>
      <c r="D47" s="58">
        <v>6</v>
      </c>
      <c r="E47" s="58"/>
      <c r="F47" s="58"/>
      <c r="G47" s="58">
        <f t="shared" si="2"/>
        <v>0</v>
      </c>
      <c r="H47" s="70"/>
      <c r="J47" s="71"/>
    </row>
    <row r="48" spans="1:10" s="68" customFormat="1" ht="64.5" customHeight="1">
      <c r="A48" s="57">
        <v>37</v>
      </c>
      <c r="B48" s="79" t="s">
        <v>117</v>
      </c>
      <c r="C48" s="1" t="s">
        <v>20</v>
      </c>
      <c r="D48" s="58">
        <v>16</v>
      </c>
      <c r="E48" s="58"/>
      <c r="F48" s="58"/>
      <c r="G48" s="58">
        <f t="shared" si="2"/>
        <v>0</v>
      </c>
      <c r="H48" s="70"/>
      <c r="J48" s="71"/>
    </row>
    <row r="49" spans="1:10" s="68" customFormat="1" ht="165" customHeight="1">
      <c r="A49" s="57">
        <v>38</v>
      </c>
      <c r="B49" s="79" t="s">
        <v>118</v>
      </c>
      <c r="C49" s="1" t="s">
        <v>25</v>
      </c>
      <c r="D49" s="58">
        <v>1</v>
      </c>
      <c r="E49" s="58"/>
      <c r="F49" s="58"/>
      <c r="G49" s="58">
        <f t="shared" si="2"/>
        <v>0</v>
      </c>
      <c r="H49" s="70"/>
      <c r="J49" s="71"/>
    </row>
    <row r="50" spans="1:10" s="68" customFormat="1" ht="27.5" customHeight="1">
      <c r="A50" s="152" t="s">
        <v>139</v>
      </c>
      <c r="B50" s="153"/>
      <c r="C50" s="153"/>
      <c r="D50" s="153"/>
      <c r="E50" s="153"/>
      <c r="F50" s="153"/>
      <c r="G50" s="69">
        <f>SUM(G34:G49)</f>
        <v>0</v>
      </c>
      <c r="H50" s="70"/>
      <c r="J50" s="71"/>
    </row>
    <row r="51" spans="1:10" s="68" customFormat="1" ht="20.75" customHeight="1">
      <c r="A51" s="90" t="s">
        <v>26</v>
      </c>
      <c r="B51" s="91"/>
      <c r="C51" s="91"/>
      <c r="D51" s="91"/>
      <c r="E51" s="91"/>
      <c r="F51" s="91"/>
      <c r="G51" s="91"/>
      <c r="H51" s="92"/>
      <c r="J51" s="71"/>
    </row>
    <row r="52" spans="1:10" s="68" customFormat="1" ht="178" customHeight="1">
      <c r="A52" s="57">
        <v>39</v>
      </c>
      <c r="B52" s="79" t="s">
        <v>133</v>
      </c>
      <c r="C52" s="1" t="s">
        <v>15</v>
      </c>
      <c r="D52" s="58">
        <v>10</v>
      </c>
      <c r="E52" s="58"/>
      <c r="F52" s="58"/>
      <c r="G52" s="58">
        <f t="shared" si="2"/>
        <v>0</v>
      </c>
      <c r="H52" s="70"/>
      <c r="J52" s="71"/>
    </row>
    <row r="53" spans="1:10" s="68" customFormat="1" ht="125" customHeight="1">
      <c r="A53" s="57">
        <v>40</v>
      </c>
      <c r="B53" s="79" t="s">
        <v>132</v>
      </c>
      <c r="C53" s="1" t="s">
        <v>20</v>
      </c>
      <c r="D53" s="58">
        <v>100</v>
      </c>
      <c r="E53" s="58"/>
      <c r="F53" s="58"/>
      <c r="G53" s="58">
        <f t="shared" si="2"/>
        <v>0</v>
      </c>
      <c r="H53" s="70"/>
      <c r="J53" s="71"/>
    </row>
    <row r="54" spans="1:10" s="68" customFormat="1" ht="111" customHeight="1">
      <c r="A54" s="57">
        <v>41</v>
      </c>
      <c r="B54" s="79" t="s">
        <v>131</v>
      </c>
      <c r="C54" s="1" t="s">
        <v>24</v>
      </c>
      <c r="D54" s="58">
        <v>4</v>
      </c>
      <c r="E54" s="58"/>
      <c r="F54" s="58"/>
      <c r="G54" s="58">
        <f t="shared" si="2"/>
        <v>0</v>
      </c>
      <c r="H54" s="70"/>
      <c r="J54" s="71"/>
    </row>
    <row r="55" spans="1:10" s="68" customFormat="1" ht="114" customHeight="1">
      <c r="A55" s="57">
        <v>42</v>
      </c>
      <c r="B55" s="79" t="s">
        <v>130</v>
      </c>
      <c r="C55" s="1" t="s">
        <v>24</v>
      </c>
      <c r="D55" s="58">
        <v>3</v>
      </c>
      <c r="E55" s="58"/>
      <c r="F55" s="58"/>
      <c r="G55" s="58">
        <f t="shared" si="2"/>
        <v>0</v>
      </c>
      <c r="H55" s="70"/>
      <c r="J55" s="71"/>
    </row>
    <row r="56" spans="1:10" s="68" customFormat="1" ht="112.5" customHeight="1">
      <c r="A56" s="57">
        <v>43</v>
      </c>
      <c r="B56" s="79" t="s">
        <v>129</v>
      </c>
      <c r="C56" s="1" t="s">
        <v>24</v>
      </c>
      <c r="D56" s="58">
        <v>3</v>
      </c>
      <c r="E56" s="58"/>
      <c r="F56" s="58"/>
      <c r="G56" s="58">
        <f t="shared" si="2"/>
        <v>0</v>
      </c>
      <c r="H56" s="70"/>
      <c r="J56" s="71"/>
    </row>
    <row r="57" spans="1:10" s="68" customFormat="1" ht="109.5" customHeight="1">
      <c r="A57" s="57">
        <v>44</v>
      </c>
      <c r="B57" s="79" t="s">
        <v>128</v>
      </c>
      <c r="C57" s="1" t="s">
        <v>24</v>
      </c>
      <c r="D57" s="58">
        <v>4</v>
      </c>
      <c r="E57" s="58"/>
      <c r="F57" s="58"/>
      <c r="G57" s="58">
        <f t="shared" si="2"/>
        <v>0</v>
      </c>
      <c r="H57" s="70"/>
      <c r="J57" s="71"/>
    </row>
    <row r="58" spans="1:10" s="68" customFormat="1" ht="114" customHeight="1">
      <c r="A58" s="57">
        <v>45</v>
      </c>
      <c r="B58" s="79" t="s">
        <v>127</v>
      </c>
      <c r="C58" s="1" t="s">
        <v>24</v>
      </c>
      <c r="D58" s="58">
        <v>2</v>
      </c>
      <c r="E58" s="58"/>
      <c r="F58" s="58"/>
      <c r="G58" s="58">
        <f t="shared" si="2"/>
        <v>0</v>
      </c>
      <c r="H58" s="70"/>
      <c r="J58" s="71"/>
    </row>
    <row r="59" spans="1:10" s="68" customFormat="1" ht="156" customHeight="1">
      <c r="A59" s="57">
        <v>46</v>
      </c>
      <c r="B59" s="79" t="s">
        <v>122</v>
      </c>
      <c r="C59" s="1" t="s">
        <v>24</v>
      </c>
      <c r="D59" s="58">
        <v>1</v>
      </c>
      <c r="E59" s="58"/>
      <c r="F59" s="61"/>
      <c r="G59" s="58">
        <f t="shared" si="2"/>
        <v>0</v>
      </c>
      <c r="H59" s="70"/>
      <c r="J59" s="71"/>
    </row>
    <row r="60" spans="1:10" s="68" customFormat="1" ht="164.5" customHeight="1">
      <c r="A60" s="57">
        <v>47</v>
      </c>
      <c r="B60" s="79" t="s">
        <v>119</v>
      </c>
      <c r="C60" s="1" t="s">
        <v>25</v>
      </c>
      <c r="D60" s="58">
        <v>1</v>
      </c>
      <c r="E60" s="58"/>
      <c r="F60" s="58"/>
      <c r="G60" s="58">
        <f t="shared" si="2"/>
        <v>0</v>
      </c>
      <c r="H60" s="70"/>
      <c r="J60" s="71"/>
    </row>
    <row r="61" spans="1:10" s="68" customFormat="1" ht="79.5" customHeight="1">
      <c r="A61" s="57">
        <v>48</v>
      </c>
      <c r="B61" s="79" t="s">
        <v>120</v>
      </c>
      <c r="C61" s="1" t="s">
        <v>27</v>
      </c>
      <c r="D61" s="58">
        <v>2</v>
      </c>
      <c r="E61" s="58"/>
      <c r="F61" s="58"/>
      <c r="G61" s="58">
        <f t="shared" si="2"/>
        <v>0</v>
      </c>
      <c r="H61" s="70"/>
      <c r="J61" s="71"/>
    </row>
    <row r="62" spans="1:10" s="68" customFormat="1" ht="90.5" customHeight="1">
      <c r="A62" s="57">
        <v>49</v>
      </c>
      <c r="B62" s="79" t="s">
        <v>126</v>
      </c>
      <c r="C62" s="1" t="s">
        <v>25</v>
      </c>
      <c r="D62" s="58">
        <v>2</v>
      </c>
      <c r="E62" s="58"/>
      <c r="F62" s="58"/>
      <c r="G62" s="58">
        <f t="shared" si="2"/>
        <v>0</v>
      </c>
      <c r="H62" s="70"/>
      <c r="J62" s="71"/>
    </row>
    <row r="63" spans="1:10" s="68" customFormat="1" ht="72" customHeight="1">
      <c r="A63" s="57">
        <v>50</v>
      </c>
      <c r="B63" s="79" t="s">
        <v>121</v>
      </c>
      <c r="C63" s="1" t="s">
        <v>25</v>
      </c>
      <c r="D63" s="58">
        <v>8</v>
      </c>
      <c r="E63" s="58"/>
      <c r="F63" s="58"/>
      <c r="G63" s="58">
        <f t="shared" si="2"/>
        <v>0</v>
      </c>
      <c r="H63" s="70"/>
      <c r="J63" s="71"/>
    </row>
    <row r="64" spans="1:10" s="68" customFormat="1" ht="174" customHeight="1">
      <c r="A64" s="57">
        <v>51</v>
      </c>
      <c r="B64" s="79" t="s">
        <v>125</v>
      </c>
      <c r="C64" s="1" t="s">
        <v>25</v>
      </c>
      <c r="D64" s="58">
        <v>1</v>
      </c>
      <c r="E64" s="58"/>
      <c r="F64" s="58"/>
      <c r="G64" s="58">
        <f t="shared" si="2"/>
        <v>0</v>
      </c>
      <c r="H64" s="70"/>
      <c r="J64" s="71"/>
    </row>
    <row r="65" spans="1:13" s="68" customFormat="1" ht="31.5" customHeight="1">
      <c r="A65" s="152" t="s">
        <v>140</v>
      </c>
      <c r="B65" s="153"/>
      <c r="C65" s="153"/>
      <c r="D65" s="153"/>
      <c r="E65" s="153"/>
      <c r="F65" s="154"/>
      <c r="G65" s="69">
        <f>SUM(G52:G64)</f>
        <v>0</v>
      </c>
      <c r="H65" s="70"/>
      <c r="J65" s="71"/>
    </row>
    <row r="66" spans="1:13" s="68" customFormat="1" ht="20.75" customHeight="1">
      <c r="A66" s="90" t="s">
        <v>85</v>
      </c>
      <c r="B66" s="91"/>
      <c r="C66" s="91"/>
      <c r="D66" s="91"/>
      <c r="E66" s="91"/>
      <c r="F66" s="91"/>
      <c r="G66" s="91"/>
      <c r="H66" s="92"/>
      <c r="J66" s="71"/>
    </row>
    <row r="67" spans="1:13" s="68" customFormat="1" ht="177.65" customHeight="1">
      <c r="A67" s="57">
        <v>52</v>
      </c>
      <c r="B67" s="79" t="s">
        <v>124</v>
      </c>
      <c r="C67" s="1" t="s">
        <v>28</v>
      </c>
      <c r="D67" s="58">
        <v>100</v>
      </c>
      <c r="E67" s="58"/>
      <c r="F67" s="58"/>
      <c r="G67" s="58">
        <f t="shared" si="2"/>
        <v>0</v>
      </c>
      <c r="H67" s="70"/>
      <c r="J67" s="71"/>
    </row>
    <row r="68" spans="1:13" s="68" customFormat="1" ht="160.75" customHeight="1">
      <c r="A68" s="57">
        <v>53</v>
      </c>
      <c r="B68" s="79" t="s">
        <v>123</v>
      </c>
      <c r="C68" s="1" t="s">
        <v>25</v>
      </c>
      <c r="D68" s="58">
        <v>1</v>
      </c>
      <c r="E68" s="58"/>
      <c r="F68" s="58"/>
      <c r="G68" s="58">
        <f t="shared" si="2"/>
        <v>0</v>
      </c>
      <c r="H68" s="70"/>
      <c r="J68" s="71"/>
    </row>
    <row r="69" spans="1:13" s="68" customFormat="1" ht="138" customHeight="1">
      <c r="A69" s="57">
        <v>54</v>
      </c>
      <c r="B69" s="79" t="s">
        <v>29</v>
      </c>
      <c r="C69" s="1" t="s">
        <v>25</v>
      </c>
      <c r="D69" s="58">
        <v>1</v>
      </c>
      <c r="E69" s="58"/>
      <c r="F69" s="58"/>
      <c r="G69" s="58">
        <f t="shared" si="2"/>
        <v>0</v>
      </c>
      <c r="H69" s="70"/>
      <c r="J69" s="71"/>
    </row>
    <row r="70" spans="1:13" s="68" customFormat="1" ht="26" customHeight="1">
      <c r="A70" s="152" t="s">
        <v>141</v>
      </c>
      <c r="B70" s="153"/>
      <c r="C70" s="153"/>
      <c r="D70" s="153"/>
      <c r="E70" s="153"/>
      <c r="F70" s="154"/>
      <c r="G70" s="58">
        <f>SUM(G67:G69)</f>
        <v>0</v>
      </c>
      <c r="H70" s="155"/>
      <c r="J70" s="71"/>
    </row>
    <row r="71" spans="1:13" ht="18" hidden="1" customHeight="1">
      <c r="A71" s="72"/>
      <c r="B71" s="72"/>
      <c r="C71" s="72"/>
      <c r="D71" s="72"/>
      <c r="E71" s="72"/>
      <c r="F71" s="72"/>
      <c r="G71" s="73"/>
      <c r="H71" s="74"/>
      <c r="M71" s="75"/>
    </row>
    <row r="72" spans="1:13" hidden="1">
      <c r="C72" s="85"/>
      <c r="D72" s="76" t="s">
        <v>30</v>
      </c>
      <c r="E72" s="76"/>
      <c r="F72" s="76"/>
    </row>
    <row r="73" spans="1:13" hidden="1">
      <c r="C73" s="81"/>
      <c r="D73" s="93"/>
      <c r="E73" s="94"/>
      <c r="F73" s="95"/>
    </row>
    <row r="74" spans="1:13" hidden="1">
      <c r="C74" s="81"/>
      <c r="D74" s="93"/>
      <c r="E74" s="94"/>
      <c r="F74" s="95"/>
    </row>
    <row r="75" spans="1:13" hidden="1">
      <c r="C75" s="77"/>
      <c r="D75" s="100"/>
      <c r="E75" s="101"/>
      <c r="F75" s="102"/>
      <c r="H75" s="78"/>
    </row>
    <row r="76" spans="1:13" hidden="1">
      <c r="C76" s="81"/>
      <c r="D76" s="103"/>
      <c r="E76" s="104"/>
      <c r="F76" s="105"/>
    </row>
    <row r="77" spans="1:13" hidden="1">
      <c r="C77" s="84"/>
      <c r="D77" s="93"/>
      <c r="E77" s="94"/>
      <c r="F77" s="95"/>
    </row>
    <row r="78" spans="1:13" hidden="1"/>
    <row r="85" spans="1:10" ht="30.5" customHeight="1">
      <c r="A85" s="141" t="s">
        <v>86</v>
      </c>
      <c r="B85" s="141"/>
      <c r="C85" s="141"/>
      <c r="D85" s="141"/>
      <c r="E85" s="141"/>
      <c r="F85" s="141"/>
      <c r="G85" s="147"/>
      <c r="H85" s="147"/>
    </row>
    <row r="86" spans="1:10" s="67" customFormat="1" ht="12.75" customHeight="1">
      <c r="A86" s="112" t="s">
        <v>3</v>
      </c>
      <c r="B86" s="112" t="s">
        <v>4</v>
      </c>
      <c r="C86" s="146" t="s">
        <v>6</v>
      </c>
      <c r="D86" s="146" t="s">
        <v>7</v>
      </c>
      <c r="E86" s="112" t="s">
        <v>8</v>
      </c>
      <c r="F86" s="112" t="s">
        <v>9</v>
      </c>
      <c r="G86" s="142"/>
      <c r="H86" s="143"/>
    </row>
    <row r="87" spans="1:10" s="67" customFormat="1" ht="30.5" customHeight="1">
      <c r="A87" s="109"/>
      <c r="B87" s="109"/>
      <c r="C87" s="112"/>
      <c r="D87" s="112"/>
      <c r="E87" s="108"/>
      <c r="F87" s="108"/>
      <c r="G87" s="142"/>
      <c r="H87" s="143"/>
    </row>
    <row r="88" spans="1:10" s="68" customFormat="1" ht="27.5" customHeight="1">
      <c r="A88" s="57">
        <v>1</v>
      </c>
      <c r="B88" s="79" t="s">
        <v>136</v>
      </c>
      <c r="C88" s="1" t="s">
        <v>137</v>
      </c>
      <c r="D88" s="58">
        <v>1</v>
      </c>
      <c r="E88" s="58">
        <f>G32</f>
        <v>0</v>
      </c>
      <c r="F88" s="69">
        <f>D88*E88</f>
        <v>0</v>
      </c>
      <c r="G88" s="144"/>
      <c r="H88" s="145"/>
      <c r="J88" s="71"/>
    </row>
    <row r="89" spans="1:10" ht="27.5" customHeight="1">
      <c r="A89" s="57">
        <v>2</v>
      </c>
      <c r="B89" s="79" t="s">
        <v>23</v>
      </c>
      <c r="C89" s="1" t="s">
        <v>137</v>
      </c>
      <c r="D89" s="58">
        <v>1</v>
      </c>
      <c r="E89" s="58">
        <f>G50</f>
        <v>0</v>
      </c>
      <c r="F89" s="69">
        <f t="shared" ref="F89:F91" si="3">D89*E89</f>
        <v>0</v>
      </c>
      <c r="G89" s="144"/>
      <c r="H89" s="145"/>
    </row>
    <row r="90" spans="1:10" ht="27.5" customHeight="1">
      <c r="A90" s="57">
        <v>3</v>
      </c>
      <c r="B90" s="79" t="s">
        <v>26</v>
      </c>
      <c r="C90" s="1" t="s">
        <v>137</v>
      </c>
      <c r="D90" s="58">
        <v>1</v>
      </c>
      <c r="E90" s="58">
        <f>G65</f>
        <v>0</v>
      </c>
      <c r="F90" s="69">
        <f t="shared" si="3"/>
        <v>0</v>
      </c>
      <c r="G90" s="144"/>
      <c r="H90" s="145"/>
    </row>
    <row r="91" spans="1:10" ht="27.5" customHeight="1">
      <c r="A91" s="57">
        <v>4</v>
      </c>
      <c r="B91" s="79" t="s">
        <v>85</v>
      </c>
      <c r="C91" s="1" t="s">
        <v>137</v>
      </c>
      <c r="D91" s="58">
        <v>1</v>
      </c>
      <c r="E91" s="58">
        <f>G70</f>
        <v>0</v>
      </c>
      <c r="F91" s="69">
        <f t="shared" si="3"/>
        <v>0</v>
      </c>
      <c r="G91" s="144"/>
      <c r="H91" s="145"/>
    </row>
    <row r="92" spans="1:10" ht="21.5" customHeight="1">
      <c r="A92" s="148" t="s">
        <v>90</v>
      </c>
      <c r="B92" s="149"/>
      <c r="C92" s="149"/>
      <c r="D92" s="149"/>
      <c r="E92" s="150"/>
      <c r="F92" s="69">
        <f>SUM(F88:F91)</f>
        <v>0</v>
      </c>
      <c r="G92" s="144"/>
      <c r="H92" s="145"/>
    </row>
  </sheetData>
  <autoFilter ref="A8:M70" xr:uid="{10C1BA62-09E2-4776-8725-B66C847FD5FF}"/>
  <mergeCells count="36">
    <mergeCell ref="A65:F65"/>
    <mergeCell ref="A70:F70"/>
    <mergeCell ref="F86:F87"/>
    <mergeCell ref="G86:G87"/>
    <mergeCell ref="H86:H87"/>
    <mergeCell ref="A85:F85"/>
    <mergeCell ref="A92:E92"/>
    <mergeCell ref="A86:A87"/>
    <mergeCell ref="B86:B87"/>
    <mergeCell ref="C86:C87"/>
    <mergeCell ref="D86:D87"/>
    <mergeCell ref="E86:E87"/>
    <mergeCell ref="A33:H33"/>
    <mergeCell ref="A32:F32"/>
    <mergeCell ref="A50:F50"/>
    <mergeCell ref="D76:F76"/>
    <mergeCell ref="A6:H6"/>
    <mergeCell ref="A7:A8"/>
    <mergeCell ref="B7:B8"/>
    <mergeCell ref="F7:F8"/>
    <mergeCell ref="G7:G8"/>
    <mergeCell ref="H7:H8"/>
    <mergeCell ref="C7:C8"/>
    <mergeCell ref="D7:D8"/>
    <mergeCell ref="D73:F73"/>
    <mergeCell ref="D74:F74"/>
    <mergeCell ref="D75:F75"/>
    <mergeCell ref="A2:H2"/>
    <mergeCell ref="A3:H3"/>
    <mergeCell ref="A4:H4"/>
    <mergeCell ref="A5:H5"/>
    <mergeCell ref="A51:H51"/>
    <mergeCell ref="D77:F77"/>
    <mergeCell ref="E7:E8"/>
    <mergeCell ref="A9:H9"/>
    <mergeCell ref="A66:H66"/>
  </mergeCells>
  <pageMargins left="0.7" right="0.7" top="0.75" bottom="0.75" header="0.3" footer="0.3"/>
  <pageSetup scale="41" orientation="landscape" r:id="rId1"/>
  <rowBreaks count="3" manualBreakCount="3">
    <brk id="22" max="7" man="1"/>
    <brk id="23" max="7" man="1"/>
    <brk id="5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6B38-4733-4CA8-9636-4286924BA675}">
  <dimension ref="A1:J58"/>
  <sheetViews>
    <sheetView zoomScale="90" zoomScaleNormal="90" workbookViewId="0">
      <selection activeCell="L7" sqref="L7"/>
    </sheetView>
  </sheetViews>
  <sheetFormatPr defaultColWidth="9.1796875" defaultRowHeight="15.5"/>
  <cols>
    <col min="1" max="1" width="30.453125" style="2" customWidth="1"/>
    <col min="2" max="2" width="14.1796875" style="2" customWidth="1"/>
    <col min="3" max="3" width="8.81640625" style="2" bestFit="1" customWidth="1"/>
    <col min="4" max="4" width="13.453125" style="2" bestFit="1" customWidth="1"/>
    <col min="5" max="5" width="15" style="2" customWidth="1"/>
    <col min="6" max="6" width="9.81640625" style="2" customWidth="1"/>
    <col min="7" max="7" width="10.1796875" style="2" customWidth="1"/>
    <col min="8" max="8" width="11.54296875" style="2" customWidth="1"/>
    <col min="9" max="9" width="15" style="2" bestFit="1" customWidth="1"/>
    <col min="10" max="10" width="12.81640625" style="2" customWidth="1"/>
    <col min="11" max="11" width="9.1796875" style="2"/>
    <col min="12" max="12" width="13.453125" style="2" customWidth="1"/>
    <col min="13" max="16384" width="9.1796875" style="2"/>
  </cols>
  <sheetData>
    <row r="1" spans="1:10" ht="18">
      <c r="A1" s="127" t="s">
        <v>31</v>
      </c>
      <c r="B1" s="127"/>
      <c r="C1" s="127"/>
      <c r="D1" s="127"/>
      <c r="E1" s="127"/>
      <c r="F1" s="127"/>
      <c r="G1" s="127"/>
      <c r="H1" s="127"/>
      <c r="I1" s="127"/>
      <c r="J1" s="127"/>
    </row>
    <row r="2" spans="1:10">
      <c r="A2" s="128" t="s">
        <v>32</v>
      </c>
      <c r="B2" s="128"/>
      <c r="C2" s="128"/>
      <c r="D2" s="128"/>
      <c r="E2" s="128"/>
      <c r="F2" s="128"/>
      <c r="G2" s="128"/>
      <c r="H2" s="128"/>
      <c r="I2" s="128"/>
      <c r="J2" s="128"/>
    </row>
    <row r="3" spans="1:10">
      <c r="A3" s="129"/>
      <c r="B3" s="129"/>
      <c r="C3" s="129"/>
      <c r="D3" s="129"/>
      <c r="E3" s="129"/>
      <c r="F3" s="129"/>
      <c r="G3" s="129"/>
      <c r="H3" s="129"/>
      <c r="I3" s="129"/>
      <c r="J3" s="129"/>
    </row>
    <row r="4" spans="1:10">
      <c r="A4" s="129" t="s">
        <v>33</v>
      </c>
      <c r="B4" s="129"/>
      <c r="C4" s="129"/>
      <c r="D4" s="129"/>
      <c r="E4" s="129"/>
      <c r="F4" s="129"/>
      <c r="G4" s="129"/>
      <c r="H4" s="129"/>
      <c r="I4" s="129"/>
      <c r="J4" s="129"/>
    </row>
    <row r="5" spans="1:10" s="4" customFormat="1" ht="60" customHeight="1">
      <c r="A5" s="3" t="s">
        <v>34</v>
      </c>
      <c r="B5" s="3" t="s">
        <v>35</v>
      </c>
      <c r="C5" s="3" t="s">
        <v>36</v>
      </c>
      <c r="D5" s="3" t="s">
        <v>37</v>
      </c>
      <c r="E5" s="3" t="s">
        <v>38</v>
      </c>
      <c r="F5" s="3" t="s">
        <v>39</v>
      </c>
      <c r="G5" s="3" t="s">
        <v>40</v>
      </c>
      <c r="H5" s="3" t="s">
        <v>41</v>
      </c>
      <c r="I5" s="3" t="s">
        <v>42</v>
      </c>
      <c r="J5" s="3" t="s">
        <v>43</v>
      </c>
    </row>
    <row r="6" spans="1:10" s="4" customFormat="1" ht="20.149999999999999" customHeight="1">
      <c r="A6" s="130" t="s">
        <v>44</v>
      </c>
      <c r="B6" s="131"/>
      <c r="C6" s="131"/>
      <c r="D6" s="131"/>
      <c r="E6" s="131"/>
      <c r="F6" s="131"/>
      <c r="G6" s="131"/>
      <c r="H6" s="131"/>
      <c r="I6" s="131"/>
      <c r="J6" s="132"/>
    </row>
    <row r="7" spans="1:10" s="4" customFormat="1" ht="20.149999999999999" customHeight="1">
      <c r="A7" s="5" t="s">
        <v>45</v>
      </c>
      <c r="B7" s="6" t="s">
        <v>46</v>
      </c>
      <c r="C7" s="7">
        <v>12</v>
      </c>
      <c r="D7" s="7">
        <v>5.5</v>
      </c>
      <c r="E7" s="7">
        <f>9*2</f>
        <v>18</v>
      </c>
      <c r="F7" s="7">
        <v>1</v>
      </c>
      <c r="G7" s="7">
        <f t="shared" ref="G7:G9" si="0">F7*E7</f>
        <v>18</v>
      </c>
      <c r="H7" s="8">
        <f>(D7*G7)</f>
        <v>99</v>
      </c>
      <c r="I7" s="9">
        <f>(C7^2)/162.2/3.28</f>
        <v>0.27066855132176482</v>
      </c>
      <c r="J7" s="9">
        <f>H7*I7</f>
        <v>26.796186580854716</v>
      </c>
    </row>
    <row r="8" spans="1:10" s="4" customFormat="1" ht="20.149999999999999" customHeight="1">
      <c r="A8" s="5" t="s">
        <v>47</v>
      </c>
      <c r="B8" s="6" t="s">
        <v>46</v>
      </c>
      <c r="C8" s="7">
        <v>12</v>
      </c>
      <c r="D8" s="7">
        <v>6.5</v>
      </c>
      <c r="E8" s="7">
        <f>11*2</f>
        <v>22</v>
      </c>
      <c r="F8" s="7">
        <v>3</v>
      </c>
      <c r="G8" s="7">
        <f t="shared" si="0"/>
        <v>66</v>
      </c>
      <c r="H8" s="8">
        <f>(D8*G8)</f>
        <v>429</v>
      </c>
      <c r="I8" s="9">
        <f>(C8^2)/162.2/3.28</f>
        <v>0.27066855132176482</v>
      </c>
      <c r="J8" s="9">
        <f>H8*I8</f>
        <v>116.1168085170371</v>
      </c>
    </row>
    <row r="9" spans="1:10" s="4" customFormat="1" ht="20.149999999999999" customHeight="1">
      <c r="A9" s="5" t="s">
        <v>48</v>
      </c>
      <c r="B9" s="6" t="s">
        <v>46</v>
      </c>
      <c r="C9" s="7">
        <v>12</v>
      </c>
      <c r="D9" s="7">
        <v>7.5</v>
      </c>
      <c r="E9" s="7">
        <f>12*2</f>
        <v>24</v>
      </c>
      <c r="F9" s="7">
        <v>2</v>
      </c>
      <c r="G9" s="7">
        <f t="shared" si="0"/>
        <v>48</v>
      </c>
      <c r="H9" s="8">
        <f>(D9*G9)</f>
        <v>360</v>
      </c>
      <c r="I9" s="9">
        <f>(C9^2)/162.2/3.28</f>
        <v>0.27066855132176482</v>
      </c>
      <c r="J9" s="9">
        <f>H9*I9</f>
        <v>97.440678475835341</v>
      </c>
    </row>
    <row r="10" spans="1:10" s="4" customFormat="1" ht="20.149999999999999" customHeight="1">
      <c r="A10" s="10"/>
      <c r="B10" s="11"/>
      <c r="C10" s="12"/>
      <c r="D10" s="12"/>
      <c r="E10" s="12"/>
      <c r="F10" s="12"/>
      <c r="G10" s="12"/>
      <c r="H10" s="13"/>
      <c r="I10" s="14" t="s">
        <v>49</v>
      </c>
      <c r="J10" s="15">
        <f>SUM(J7:J9)</f>
        <v>240.35367357372715</v>
      </c>
    </row>
    <row r="11" spans="1:10" s="4" customFormat="1" ht="22.25" customHeight="1">
      <c r="A11" s="16" t="s">
        <v>50</v>
      </c>
      <c r="B11" s="17"/>
      <c r="C11" s="17"/>
      <c r="D11" s="17"/>
      <c r="E11" s="17"/>
      <c r="F11" s="17"/>
      <c r="G11" s="17"/>
      <c r="H11" s="17"/>
      <c r="I11" s="18"/>
      <c r="J11" s="19"/>
    </row>
    <row r="12" spans="1:10" s="4" customFormat="1" ht="20.149999999999999" customHeight="1">
      <c r="A12" s="20" t="s">
        <v>51</v>
      </c>
      <c r="B12" s="21" t="s">
        <v>52</v>
      </c>
      <c r="C12" s="22">
        <v>16</v>
      </c>
      <c r="D12" s="8">
        <v>28</v>
      </c>
      <c r="E12" s="23">
        <v>6</v>
      </c>
      <c r="F12" s="22">
        <v>6</v>
      </c>
      <c r="G12" s="22">
        <f>F12*E12</f>
        <v>36</v>
      </c>
      <c r="H12" s="24">
        <f>(D12*G12)</f>
        <v>1008</v>
      </c>
      <c r="I12" s="25">
        <f>(C12^2)/162.2/3.28</f>
        <v>0.48118853568313741</v>
      </c>
      <c r="J12" s="25">
        <f>H12*I12</f>
        <v>485.03804396860249</v>
      </c>
    </row>
    <row r="13" spans="1:10" s="4" customFormat="1" ht="20.149999999999999" customHeight="1">
      <c r="A13" s="20" t="s">
        <v>53</v>
      </c>
      <c r="B13" s="21" t="s">
        <v>54</v>
      </c>
      <c r="C13" s="22">
        <v>10</v>
      </c>
      <c r="D13" s="8">
        <v>3.25</v>
      </c>
      <c r="E13" s="23">
        <v>66</v>
      </c>
      <c r="F13" s="22">
        <v>6</v>
      </c>
      <c r="G13" s="22">
        <f>F13*E13</f>
        <v>396</v>
      </c>
      <c r="H13" s="24">
        <f>(D13*G13)</f>
        <v>1287</v>
      </c>
      <c r="I13" s="25">
        <f>(C13^2)/162.2/3.28</f>
        <v>0.18796427175122554</v>
      </c>
      <c r="J13" s="25">
        <f>H13*I13</f>
        <v>241.91001774382727</v>
      </c>
    </row>
    <row r="14" spans="1:10" s="4" customFormat="1" ht="20.149999999999999" customHeight="1">
      <c r="A14" s="115"/>
      <c r="B14" s="116"/>
      <c r="C14" s="116"/>
      <c r="D14" s="116"/>
      <c r="E14" s="116"/>
      <c r="F14" s="116"/>
      <c r="G14" s="116"/>
      <c r="H14" s="117"/>
      <c r="I14" s="14" t="s">
        <v>49</v>
      </c>
      <c r="J14" s="15">
        <f>SUM(J12:J13)</f>
        <v>726.94806171242976</v>
      </c>
    </row>
    <row r="15" spans="1:10" s="4" customFormat="1" ht="20.149999999999999" customHeight="1">
      <c r="A15" s="49" t="s">
        <v>55</v>
      </c>
      <c r="B15" s="26"/>
      <c r="C15" s="22"/>
      <c r="D15" s="8"/>
      <c r="E15" s="23"/>
      <c r="F15" s="22"/>
      <c r="G15" s="22"/>
      <c r="H15" s="24"/>
      <c r="I15" s="25"/>
      <c r="J15" s="25"/>
    </row>
    <row r="16" spans="1:10" s="4" customFormat="1" ht="20.149999999999999" customHeight="1">
      <c r="A16" s="20" t="s">
        <v>56</v>
      </c>
      <c r="B16" s="26" t="s">
        <v>57</v>
      </c>
      <c r="C16" s="22">
        <v>16</v>
      </c>
      <c r="D16" s="8">
        <v>21.83</v>
      </c>
      <c r="E16" s="23">
        <v>5</v>
      </c>
      <c r="F16" s="22">
        <v>2</v>
      </c>
      <c r="G16" s="22">
        <f>F16*E16</f>
        <v>10</v>
      </c>
      <c r="H16" s="24">
        <f t="shared" ref="H16:H22" si="1">(D16*G16)</f>
        <v>218.29999999999998</v>
      </c>
      <c r="I16" s="25">
        <f t="shared" ref="I16:I22" si="2">(C16^2)/162.2/3.28</f>
        <v>0.48118853568313741</v>
      </c>
      <c r="J16" s="25">
        <f>H16*I16</f>
        <v>105.04345733962889</v>
      </c>
    </row>
    <row r="17" spans="1:10" s="4" customFormat="1" ht="20.149999999999999" customHeight="1">
      <c r="A17" s="47" t="s">
        <v>58</v>
      </c>
      <c r="B17" s="26" t="s">
        <v>52</v>
      </c>
      <c r="C17" s="22">
        <v>16</v>
      </c>
      <c r="D17" s="8">
        <v>3</v>
      </c>
      <c r="E17" s="22">
        <v>2</v>
      </c>
      <c r="F17" s="22">
        <v>2</v>
      </c>
      <c r="G17" s="22">
        <f>F17*E17</f>
        <v>4</v>
      </c>
      <c r="H17" s="24">
        <f t="shared" si="1"/>
        <v>12</v>
      </c>
      <c r="I17" s="25">
        <f t="shared" si="2"/>
        <v>0.48118853568313741</v>
      </c>
      <c r="J17" s="25">
        <f t="shared" ref="J17:J44" si="3">H17*I17</f>
        <v>5.7742624281976491</v>
      </c>
    </row>
    <row r="18" spans="1:10" s="4" customFormat="1" ht="20.149999999999999" customHeight="1">
      <c r="A18" s="47" t="s">
        <v>59</v>
      </c>
      <c r="B18" s="26" t="s">
        <v>52</v>
      </c>
      <c r="C18" s="22">
        <v>16</v>
      </c>
      <c r="D18" s="8">
        <v>5</v>
      </c>
      <c r="E18" s="22">
        <v>1</v>
      </c>
      <c r="F18" s="22">
        <v>2</v>
      </c>
      <c r="G18" s="22">
        <f t="shared" ref="G18:G44" si="4">F18*E18</f>
        <v>2</v>
      </c>
      <c r="H18" s="24">
        <f t="shared" si="1"/>
        <v>10</v>
      </c>
      <c r="I18" s="25">
        <f t="shared" si="2"/>
        <v>0.48118853568313741</v>
      </c>
      <c r="J18" s="25">
        <f t="shared" si="3"/>
        <v>4.8118853568313744</v>
      </c>
    </row>
    <row r="19" spans="1:10" s="4" customFormat="1" ht="20.149999999999999" customHeight="1">
      <c r="A19" s="47" t="s">
        <v>60</v>
      </c>
      <c r="B19" s="26" t="s">
        <v>54</v>
      </c>
      <c r="C19" s="22">
        <v>10</v>
      </c>
      <c r="D19" s="8">
        <v>3.25</v>
      </c>
      <c r="E19" s="22">
        <v>40</v>
      </c>
      <c r="F19" s="22">
        <v>2</v>
      </c>
      <c r="G19" s="22">
        <f t="shared" si="4"/>
        <v>80</v>
      </c>
      <c r="H19" s="24">
        <f t="shared" si="1"/>
        <v>260</v>
      </c>
      <c r="I19" s="25">
        <f t="shared" si="2"/>
        <v>0.18796427175122554</v>
      </c>
      <c r="J19" s="25">
        <f t="shared" si="3"/>
        <v>48.870710655318639</v>
      </c>
    </row>
    <row r="20" spans="1:10" s="4" customFormat="1" ht="20.149999999999999" customHeight="1">
      <c r="A20" s="20" t="s">
        <v>61</v>
      </c>
      <c r="B20" s="26" t="s">
        <v>57</v>
      </c>
      <c r="C20" s="22">
        <v>16</v>
      </c>
      <c r="D20" s="8">
        <v>15.75</v>
      </c>
      <c r="E20" s="23">
        <v>5</v>
      </c>
      <c r="F20" s="22">
        <v>3</v>
      </c>
      <c r="G20" s="22">
        <f>F20*E20</f>
        <v>15</v>
      </c>
      <c r="H20" s="24">
        <f t="shared" si="1"/>
        <v>236.25</v>
      </c>
      <c r="I20" s="25">
        <f t="shared" si="2"/>
        <v>0.48118853568313741</v>
      </c>
      <c r="J20" s="25">
        <f>H20*I20</f>
        <v>113.68079155514121</v>
      </c>
    </row>
    <row r="21" spans="1:10" s="4" customFormat="1" ht="20.149999999999999" customHeight="1">
      <c r="A21" s="47" t="s">
        <v>58</v>
      </c>
      <c r="B21" s="26" t="s">
        <v>52</v>
      </c>
      <c r="C21" s="22">
        <v>16</v>
      </c>
      <c r="D21" s="8">
        <v>3</v>
      </c>
      <c r="E21" s="22">
        <v>2</v>
      </c>
      <c r="F21" s="22">
        <v>3</v>
      </c>
      <c r="G21" s="22">
        <f>F21*E21</f>
        <v>6</v>
      </c>
      <c r="H21" s="24">
        <f t="shared" si="1"/>
        <v>18</v>
      </c>
      <c r="I21" s="25">
        <f t="shared" si="2"/>
        <v>0.48118853568313741</v>
      </c>
      <c r="J21" s="25">
        <f t="shared" ref="J21:J22" si="5">H21*I21</f>
        <v>8.6613936422964741</v>
      </c>
    </row>
    <row r="22" spans="1:10" s="4" customFormat="1" ht="20.149999999999999" customHeight="1">
      <c r="A22" s="47" t="s">
        <v>60</v>
      </c>
      <c r="B22" s="26" t="s">
        <v>54</v>
      </c>
      <c r="C22" s="22">
        <v>10</v>
      </c>
      <c r="D22" s="8">
        <v>3.25</v>
      </c>
      <c r="E22" s="22">
        <v>40</v>
      </c>
      <c r="F22" s="22">
        <v>3</v>
      </c>
      <c r="G22" s="22">
        <f t="shared" ref="G22" si="6">F22*E22</f>
        <v>120</v>
      </c>
      <c r="H22" s="24">
        <f t="shared" si="1"/>
        <v>390</v>
      </c>
      <c r="I22" s="25">
        <f t="shared" si="2"/>
        <v>0.18796427175122554</v>
      </c>
      <c r="J22" s="25">
        <f t="shared" si="5"/>
        <v>73.306065982977955</v>
      </c>
    </row>
    <row r="23" spans="1:10" s="4" customFormat="1" ht="20.149999999999999" customHeight="1">
      <c r="A23" s="118"/>
      <c r="B23" s="118"/>
      <c r="C23" s="118"/>
      <c r="D23" s="118"/>
      <c r="E23" s="118"/>
      <c r="F23" s="118"/>
      <c r="G23" s="118"/>
      <c r="H23" s="118"/>
      <c r="I23" s="14" t="s">
        <v>49</v>
      </c>
      <c r="J23" s="15">
        <f>SUM(J16:J22)</f>
        <v>360.1485669603922</v>
      </c>
    </row>
    <row r="24" spans="1:10" s="4" customFormat="1" ht="20.149999999999999" customHeight="1">
      <c r="A24" s="52" t="s">
        <v>62</v>
      </c>
      <c r="B24" s="48"/>
      <c r="C24" s="48"/>
      <c r="D24" s="48"/>
      <c r="E24" s="48"/>
      <c r="F24" s="48"/>
      <c r="G24" s="48"/>
      <c r="H24" s="48"/>
      <c r="I24" s="14"/>
      <c r="J24" s="15"/>
    </row>
    <row r="25" spans="1:10" s="4" customFormat="1" ht="20.149999999999999" customHeight="1">
      <c r="A25" s="20" t="s">
        <v>56</v>
      </c>
      <c r="B25" s="26" t="s">
        <v>57</v>
      </c>
      <c r="C25" s="22">
        <v>16</v>
      </c>
      <c r="D25" s="8">
        <v>26.67</v>
      </c>
      <c r="E25" s="23">
        <v>5</v>
      </c>
      <c r="F25" s="22">
        <f>2*2</f>
        <v>4</v>
      </c>
      <c r="G25" s="22">
        <f>F25*E25</f>
        <v>20</v>
      </c>
      <c r="H25" s="24">
        <f t="shared" ref="H25:H31" si="7">(D25*G25)</f>
        <v>533.40000000000009</v>
      </c>
      <c r="I25" s="25">
        <f t="shared" ref="I25:I31" si="8">(C25^2)/162.2/3.28</f>
        <v>0.48118853568313741</v>
      </c>
      <c r="J25" s="25">
        <f>H25*I25</f>
        <v>256.66596493338551</v>
      </c>
    </row>
    <row r="26" spans="1:10" s="4" customFormat="1" ht="20.149999999999999" customHeight="1">
      <c r="A26" s="47" t="s">
        <v>58</v>
      </c>
      <c r="B26" s="26" t="s">
        <v>52</v>
      </c>
      <c r="C26" s="22">
        <v>16</v>
      </c>
      <c r="D26" s="8">
        <v>3</v>
      </c>
      <c r="E26" s="22">
        <v>1</v>
      </c>
      <c r="F26" s="22">
        <f>2*2</f>
        <v>4</v>
      </c>
      <c r="G26" s="22">
        <f>F26*E26</f>
        <v>4</v>
      </c>
      <c r="H26" s="24">
        <f t="shared" si="7"/>
        <v>12</v>
      </c>
      <c r="I26" s="25">
        <f t="shared" si="8"/>
        <v>0.48118853568313741</v>
      </c>
      <c r="J26" s="25">
        <f t="shared" ref="J26:J28" si="9">H26*I26</f>
        <v>5.7742624281976491</v>
      </c>
    </row>
    <row r="27" spans="1:10" s="4" customFormat="1" ht="20.149999999999999" customHeight="1">
      <c r="A27" s="47" t="s">
        <v>59</v>
      </c>
      <c r="B27" s="26" t="s">
        <v>52</v>
      </c>
      <c r="C27" s="22">
        <v>16</v>
      </c>
      <c r="D27" s="8">
        <v>5</v>
      </c>
      <c r="E27" s="22">
        <v>2</v>
      </c>
      <c r="F27" s="22">
        <f t="shared" ref="F27:F28" si="10">2*2</f>
        <v>4</v>
      </c>
      <c r="G27" s="22">
        <f t="shared" ref="G27:G28" si="11">F27*E27</f>
        <v>8</v>
      </c>
      <c r="H27" s="24">
        <f t="shared" si="7"/>
        <v>40</v>
      </c>
      <c r="I27" s="25">
        <f t="shared" si="8"/>
        <v>0.48118853568313741</v>
      </c>
      <c r="J27" s="25">
        <f t="shared" si="9"/>
        <v>19.247541427325498</v>
      </c>
    </row>
    <row r="28" spans="1:10" s="4" customFormat="1" ht="20.149999999999999" customHeight="1">
      <c r="A28" s="47" t="s">
        <v>60</v>
      </c>
      <c r="B28" s="26" t="s">
        <v>54</v>
      </c>
      <c r="C28" s="22">
        <v>10</v>
      </c>
      <c r="D28" s="8">
        <v>3.25</v>
      </c>
      <c r="E28" s="22">
        <v>40</v>
      </c>
      <c r="F28" s="22">
        <f t="shared" si="10"/>
        <v>4</v>
      </c>
      <c r="G28" s="22">
        <f t="shared" si="11"/>
        <v>160</v>
      </c>
      <c r="H28" s="24">
        <f t="shared" si="7"/>
        <v>520</v>
      </c>
      <c r="I28" s="25">
        <f t="shared" si="8"/>
        <v>0.18796427175122554</v>
      </c>
      <c r="J28" s="25">
        <f t="shared" si="9"/>
        <v>97.741421310637278</v>
      </c>
    </row>
    <row r="29" spans="1:10" s="4" customFormat="1" ht="20.149999999999999" customHeight="1">
      <c r="A29" s="20" t="s">
        <v>61</v>
      </c>
      <c r="B29" s="26" t="s">
        <v>57</v>
      </c>
      <c r="C29" s="22">
        <v>16</v>
      </c>
      <c r="D29" s="8">
        <v>15.75</v>
      </c>
      <c r="E29" s="23">
        <v>5</v>
      </c>
      <c r="F29" s="22">
        <f>3*2</f>
        <v>6</v>
      </c>
      <c r="G29" s="22">
        <f>F29*E29</f>
        <v>30</v>
      </c>
      <c r="H29" s="24">
        <f t="shared" si="7"/>
        <v>472.5</v>
      </c>
      <c r="I29" s="25">
        <f t="shared" si="8"/>
        <v>0.48118853568313741</v>
      </c>
      <c r="J29" s="25">
        <f>H29*I29</f>
        <v>227.36158311028242</v>
      </c>
    </row>
    <row r="30" spans="1:10" s="4" customFormat="1" ht="20.149999999999999" customHeight="1">
      <c r="A30" s="47" t="s">
        <v>58</v>
      </c>
      <c r="B30" s="26" t="s">
        <v>52</v>
      </c>
      <c r="C30" s="22">
        <v>16</v>
      </c>
      <c r="D30" s="8">
        <v>3</v>
      </c>
      <c r="E30" s="22">
        <v>2</v>
      </c>
      <c r="F30" s="22">
        <f t="shared" ref="F30:F31" si="12">3*2</f>
        <v>6</v>
      </c>
      <c r="G30" s="22">
        <f>F30*E30</f>
        <v>12</v>
      </c>
      <c r="H30" s="24">
        <f t="shared" si="7"/>
        <v>36</v>
      </c>
      <c r="I30" s="25">
        <f t="shared" si="8"/>
        <v>0.48118853568313741</v>
      </c>
      <c r="J30" s="25">
        <f t="shared" ref="J30:J31" si="13">H30*I30</f>
        <v>17.322787284592948</v>
      </c>
    </row>
    <row r="31" spans="1:10" s="4" customFormat="1" ht="20.149999999999999" customHeight="1">
      <c r="A31" s="47" t="s">
        <v>60</v>
      </c>
      <c r="B31" s="26" t="s">
        <v>54</v>
      </c>
      <c r="C31" s="22">
        <v>10</v>
      </c>
      <c r="D31" s="8">
        <v>3.25</v>
      </c>
      <c r="E31" s="22">
        <v>40</v>
      </c>
      <c r="F31" s="22">
        <f t="shared" si="12"/>
        <v>6</v>
      </c>
      <c r="G31" s="22">
        <f t="shared" ref="G31" si="14">F31*E31</f>
        <v>240</v>
      </c>
      <c r="H31" s="24">
        <f t="shared" si="7"/>
        <v>780</v>
      </c>
      <c r="I31" s="25">
        <f t="shared" si="8"/>
        <v>0.18796427175122554</v>
      </c>
      <c r="J31" s="25">
        <f t="shared" si="13"/>
        <v>146.61213196595591</v>
      </c>
    </row>
    <row r="32" spans="1:10" s="4" customFormat="1" ht="20.149999999999999" customHeight="1">
      <c r="A32" s="119"/>
      <c r="B32" s="120"/>
      <c r="C32" s="120"/>
      <c r="D32" s="120"/>
      <c r="E32" s="120"/>
      <c r="F32" s="120"/>
      <c r="G32" s="120"/>
      <c r="H32" s="121"/>
      <c r="I32" s="50" t="s">
        <v>49</v>
      </c>
      <c r="J32" s="51">
        <f>SUM(J25:J31)</f>
        <v>770.72569246037722</v>
      </c>
    </row>
    <row r="33" spans="1:10" s="4" customFormat="1" ht="20.149999999999999" customHeight="1">
      <c r="A33" s="49" t="s">
        <v>63</v>
      </c>
      <c r="B33" s="26"/>
      <c r="C33" s="22"/>
      <c r="D33" s="7"/>
      <c r="E33" s="22"/>
      <c r="F33" s="22"/>
      <c r="G33" s="22"/>
      <c r="H33" s="24"/>
      <c r="I33" s="25"/>
      <c r="J33" s="25"/>
    </row>
    <row r="34" spans="1:10" s="4" customFormat="1" ht="20.149999999999999" customHeight="1">
      <c r="A34" s="20" t="s">
        <v>64</v>
      </c>
      <c r="B34" s="26" t="s">
        <v>54</v>
      </c>
      <c r="C34" s="22">
        <v>10</v>
      </c>
      <c r="D34" s="7">
        <v>20</v>
      </c>
      <c r="E34" s="22">
        <v>35</v>
      </c>
      <c r="F34" s="22">
        <v>1</v>
      </c>
      <c r="G34" s="22">
        <f t="shared" si="4"/>
        <v>35</v>
      </c>
      <c r="H34" s="24">
        <f>(D34*G34)</f>
        <v>700</v>
      </c>
      <c r="I34" s="25">
        <f>(C34^2)/162.2/3.28</f>
        <v>0.18796427175122554</v>
      </c>
      <c r="J34" s="25">
        <f t="shared" si="3"/>
        <v>131.57499022585787</v>
      </c>
    </row>
    <row r="35" spans="1:10" s="4" customFormat="1" ht="20.149999999999999" customHeight="1">
      <c r="A35" s="20" t="s">
        <v>65</v>
      </c>
      <c r="B35" s="26" t="s">
        <v>54</v>
      </c>
      <c r="C35" s="22">
        <v>10</v>
      </c>
      <c r="D35" s="7">
        <v>29</v>
      </c>
      <c r="E35" s="22">
        <v>24</v>
      </c>
      <c r="F35" s="22">
        <v>1</v>
      </c>
      <c r="G35" s="22">
        <f t="shared" si="4"/>
        <v>24</v>
      </c>
      <c r="H35" s="24">
        <f>(D35*G35)</f>
        <v>696</v>
      </c>
      <c r="I35" s="25">
        <f>(C35^2)/162.2/3.28</f>
        <v>0.18796427175122554</v>
      </c>
      <c r="J35" s="25">
        <f t="shared" si="3"/>
        <v>130.82313313885297</v>
      </c>
    </row>
    <row r="36" spans="1:10" s="4" customFormat="1" ht="20.149999999999999" customHeight="1">
      <c r="A36" s="122"/>
      <c r="B36" s="123"/>
      <c r="C36" s="123"/>
      <c r="D36" s="123"/>
      <c r="E36" s="123"/>
      <c r="F36" s="123"/>
      <c r="G36" s="123"/>
      <c r="H36" s="124"/>
      <c r="I36" s="14" t="s">
        <v>49</v>
      </c>
      <c r="J36" s="15">
        <f>SUM(J34:J35)</f>
        <v>262.39812336471084</v>
      </c>
    </row>
    <row r="37" spans="1:10" s="4" customFormat="1" ht="20.149999999999999" customHeight="1">
      <c r="A37" s="49" t="s">
        <v>66</v>
      </c>
      <c r="B37" s="26"/>
      <c r="C37" s="22"/>
      <c r="D37" s="7"/>
      <c r="E37" s="22"/>
      <c r="F37" s="22"/>
      <c r="G37" s="22"/>
      <c r="H37" s="24"/>
      <c r="I37" s="25"/>
      <c r="J37" s="25"/>
    </row>
    <row r="38" spans="1:10" s="4" customFormat="1" ht="20.149999999999999" customHeight="1">
      <c r="A38" s="54" t="s">
        <v>67</v>
      </c>
      <c r="B38" s="26" t="s">
        <v>68</v>
      </c>
      <c r="C38" s="22">
        <v>10</v>
      </c>
      <c r="D38" s="22">
        <v>3.8</v>
      </c>
      <c r="E38" s="22">
        <v>2</v>
      </c>
      <c r="F38" s="22">
        <v>14</v>
      </c>
      <c r="G38" s="22">
        <f>F38*E38</f>
        <v>28</v>
      </c>
      <c r="H38" s="24">
        <f>(D38*G38)</f>
        <v>106.39999999999999</v>
      </c>
      <c r="I38" s="25">
        <f>(C38^2)/162.2/3.28</f>
        <v>0.18796427175122554</v>
      </c>
      <c r="J38" s="25">
        <f>H38*I38</f>
        <v>19.999398514330395</v>
      </c>
    </row>
    <row r="39" spans="1:10" s="4" customFormat="1" ht="20.149999999999999" customHeight="1">
      <c r="A39" s="54" t="s">
        <v>69</v>
      </c>
      <c r="B39" s="26" t="s">
        <v>68</v>
      </c>
      <c r="C39" s="22">
        <v>10</v>
      </c>
      <c r="D39" s="22">
        <v>0.83</v>
      </c>
      <c r="E39" s="22">
        <v>9</v>
      </c>
      <c r="F39" s="22">
        <v>14</v>
      </c>
      <c r="G39" s="22">
        <f t="shared" ref="G39" si="15">F39*E39</f>
        <v>126</v>
      </c>
      <c r="H39" s="24">
        <f>(D39*G39)</f>
        <v>104.58</v>
      </c>
      <c r="I39" s="43">
        <f>(C39^2)/162.2/3.28</f>
        <v>0.18796427175122554</v>
      </c>
      <c r="J39" s="25">
        <f t="shared" ref="J39" si="16">H39*I39</f>
        <v>19.657303539743168</v>
      </c>
    </row>
    <row r="40" spans="1:10" s="4" customFormat="1" ht="20.149999999999999" customHeight="1">
      <c r="A40" s="46"/>
      <c r="B40" s="26"/>
      <c r="C40" s="22"/>
      <c r="D40" s="22"/>
      <c r="E40" s="22"/>
      <c r="F40" s="22"/>
      <c r="G40" s="22"/>
      <c r="H40" s="24"/>
      <c r="I40" s="50" t="s">
        <v>49</v>
      </c>
      <c r="J40" s="51">
        <f>SUM(J38:J39)</f>
        <v>39.656702054073563</v>
      </c>
    </row>
    <row r="41" spans="1:10" s="4" customFormat="1" ht="20.149999999999999" customHeight="1">
      <c r="A41" s="53" t="s">
        <v>70</v>
      </c>
      <c r="B41" s="26"/>
      <c r="C41" s="22"/>
      <c r="D41" s="22"/>
      <c r="E41" s="22"/>
      <c r="F41" s="22"/>
      <c r="G41" s="22"/>
      <c r="H41" s="24"/>
      <c r="I41" s="43"/>
      <c r="J41" s="43"/>
    </row>
    <row r="42" spans="1:10" s="4" customFormat="1" ht="25.25" customHeight="1">
      <c r="A42" s="20" t="s">
        <v>71</v>
      </c>
      <c r="B42" s="21" t="s">
        <v>54</v>
      </c>
      <c r="C42" s="27">
        <v>10</v>
      </c>
      <c r="D42" s="28">
        <v>5.25</v>
      </c>
      <c r="E42" s="22">
        <v>15</v>
      </c>
      <c r="F42" s="22">
        <v>2</v>
      </c>
      <c r="G42" s="27">
        <f t="shared" si="4"/>
        <v>30</v>
      </c>
      <c r="H42" s="29">
        <f>(D42*G42)</f>
        <v>157.5</v>
      </c>
      <c r="I42" s="30">
        <f>(C42^2)/162.2/3.28</f>
        <v>0.18796427175122554</v>
      </c>
      <c r="J42" s="31">
        <f t="shared" si="3"/>
        <v>29.604372800818023</v>
      </c>
    </row>
    <row r="43" spans="1:10" s="4" customFormat="1" ht="20.149999999999999" customHeight="1">
      <c r="A43" s="20" t="s">
        <v>72</v>
      </c>
      <c r="B43" s="21" t="s">
        <v>54</v>
      </c>
      <c r="C43" s="27">
        <v>10</v>
      </c>
      <c r="D43" s="55">
        <v>7.17</v>
      </c>
      <c r="E43" s="23">
        <v>10</v>
      </c>
      <c r="F43" s="22">
        <v>2</v>
      </c>
      <c r="G43" s="27">
        <f t="shared" si="4"/>
        <v>20</v>
      </c>
      <c r="H43" s="29">
        <f>(D43*G43)</f>
        <v>143.4</v>
      </c>
      <c r="I43" s="30">
        <f>(C43^2)/162.2/3.28</f>
        <v>0.18796427175122554</v>
      </c>
      <c r="J43" s="31">
        <f t="shared" si="3"/>
        <v>26.954076569125743</v>
      </c>
    </row>
    <row r="44" spans="1:10" s="4" customFormat="1" ht="20.149999999999999" customHeight="1">
      <c r="A44" s="20" t="s">
        <v>73</v>
      </c>
      <c r="B44" s="26" t="s">
        <v>54</v>
      </c>
      <c r="C44" s="22">
        <v>10</v>
      </c>
      <c r="D44" s="7">
        <v>20</v>
      </c>
      <c r="E44" s="22">
        <v>4</v>
      </c>
      <c r="F44" s="22">
        <v>1</v>
      </c>
      <c r="G44" s="22">
        <f t="shared" si="4"/>
        <v>4</v>
      </c>
      <c r="H44" s="24">
        <f>(D44*G44)</f>
        <v>80</v>
      </c>
      <c r="I44" s="25">
        <f>(C44^2)/162.2/3.28</f>
        <v>0.18796427175122554</v>
      </c>
      <c r="J44" s="25">
        <f t="shared" si="3"/>
        <v>15.037141740098043</v>
      </c>
    </row>
    <row r="45" spans="1:10" s="4" customFormat="1" ht="33" customHeight="1">
      <c r="A45" s="20" t="s">
        <v>74</v>
      </c>
      <c r="B45" s="26" t="s">
        <v>54</v>
      </c>
      <c r="C45" s="22">
        <v>10</v>
      </c>
      <c r="D45" s="7">
        <v>1.33</v>
      </c>
      <c r="E45" s="22">
        <v>20</v>
      </c>
      <c r="F45" s="22">
        <v>1</v>
      </c>
      <c r="G45" s="22">
        <f t="shared" ref="G45" si="17">F45*E45</f>
        <v>20</v>
      </c>
      <c r="H45" s="24">
        <f>(D45*G45)</f>
        <v>26.6</v>
      </c>
      <c r="I45" s="25">
        <f>(C45^2)/162.2/3.28</f>
        <v>0.18796427175122554</v>
      </c>
      <c r="J45" s="25">
        <f t="shared" ref="J45" si="18">H45*I45</f>
        <v>4.9998496285825995</v>
      </c>
    </row>
    <row r="46" spans="1:10" s="4" customFormat="1" ht="20.149999999999999" customHeight="1">
      <c r="A46" s="32"/>
      <c r="B46" s="33"/>
      <c r="C46" s="34"/>
      <c r="D46" s="35"/>
      <c r="E46" s="36"/>
      <c r="F46" s="34"/>
      <c r="G46" s="34"/>
      <c r="H46" s="37"/>
      <c r="I46" s="14" t="s">
        <v>49</v>
      </c>
      <c r="J46" s="15">
        <f>SUM(J42:J45)</f>
        <v>76.595440738624404</v>
      </c>
    </row>
    <row r="47" spans="1:10" s="4" customFormat="1" ht="20.149999999999999" customHeight="1">
      <c r="A47" s="125" t="s">
        <v>75</v>
      </c>
      <c r="B47" s="126"/>
      <c r="C47" s="126"/>
      <c r="D47" s="126"/>
      <c r="E47" s="126"/>
      <c r="F47" s="126"/>
      <c r="G47" s="126"/>
      <c r="H47" s="126"/>
      <c r="I47" s="126"/>
      <c r="J47" s="38"/>
    </row>
    <row r="48" spans="1:10" s="4" customFormat="1" ht="20.149999999999999" customHeight="1">
      <c r="A48" s="39" t="s">
        <v>76</v>
      </c>
      <c r="B48" s="26" t="s">
        <v>54</v>
      </c>
      <c r="C48" s="40">
        <v>10</v>
      </c>
      <c r="D48" s="41">
        <v>15</v>
      </c>
      <c r="E48" s="40">
        <v>22</v>
      </c>
      <c r="F48" s="40">
        <v>1</v>
      </c>
      <c r="G48" s="40">
        <f t="shared" ref="G48" si="19">F48*E48</f>
        <v>22</v>
      </c>
      <c r="H48" s="42">
        <f t="shared" ref="H48:H55" si="20">(D48*G48)</f>
        <v>330</v>
      </c>
      <c r="I48" s="43">
        <f t="shared" ref="I48:I55" si="21">(C48^2)/162.2/3.28</f>
        <v>0.18796427175122554</v>
      </c>
      <c r="J48" s="43">
        <f>H48*I48</f>
        <v>62.028209677904428</v>
      </c>
    </row>
    <row r="49" spans="1:10" s="4" customFormat="1" ht="20.149999999999999" customHeight="1">
      <c r="A49" s="39" t="s">
        <v>72</v>
      </c>
      <c r="B49" s="26" t="s">
        <v>54</v>
      </c>
      <c r="C49" s="40">
        <v>10</v>
      </c>
      <c r="D49" s="41">
        <v>11</v>
      </c>
      <c r="E49" s="40">
        <v>13</v>
      </c>
      <c r="F49" s="40">
        <v>1</v>
      </c>
      <c r="G49" s="40">
        <f t="shared" ref="G49" si="22">F49*E49</f>
        <v>13</v>
      </c>
      <c r="H49" s="42">
        <f t="shared" si="20"/>
        <v>143</v>
      </c>
      <c r="I49" s="43">
        <f t="shared" si="21"/>
        <v>0.18796427175122554</v>
      </c>
      <c r="J49" s="43">
        <f>H49*I49</f>
        <v>26.878890860425251</v>
      </c>
    </row>
    <row r="50" spans="1:10" s="4" customFormat="1" ht="20.149999999999999" customHeight="1">
      <c r="A50" s="20" t="s">
        <v>77</v>
      </c>
      <c r="B50" s="26" t="s">
        <v>57</v>
      </c>
      <c r="C50" s="22">
        <v>16</v>
      </c>
      <c r="D50" s="8">
        <v>15.75</v>
      </c>
      <c r="E50" s="23">
        <v>5</v>
      </c>
      <c r="F50" s="22">
        <v>2</v>
      </c>
      <c r="G50" s="22">
        <f>F50*E50</f>
        <v>10</v>
      </c>
      <c r="H50" s="24">
        <f t="shared" si="20"/>
        <v>157.5</v>
      </c>
      <c r="I50" s="25">
        <f t="shared" si="21"/>
        <v>0.48118853568313741</v>
      </c>
      <c r="J50" s="25">
        <f>H50*I50</f>
        <v>75.787194370094142</v>
      </c>
    </row>
    <row r="51" spans="1:10" s="4" customFormat="1" ht="20.149999999999999" customHeight="1">
      <c r="A51" s="47" t="s">
        <v>58</v>
      </c>
      <c r="B51" s="26" t="s">
        <v>52</v>
      </c>
      <c r="C51" s="22">
        <v>16</v>
      </c>
      <c r="D51" s="8">
        <v>5</v>
      </c>
      <c r="E51" s="22">
        <v>2</v>
      </c>
      <c r="F51" s="22">
        <v>2</v>
      </c>
      <c r="G51" s="22">
        <f>F51*E51</f>
        <v>4</v>
      </c>
      <c r="H51" s="24">
        <f t="shared" si="20"/>
        <v>20</v>
      </c>
      <c r="I51" s="25">
        <f t="shared" si="21"/>
        <v>0.48118853568313741</v>
      </c>
      <c r="J51" s="25">
        <f t="shared" ref="J51:J52" si="23">H51*I51</f>
        <v>9.6237707136627488</v>
      </c>
    </row>
    <row r="52" spans="1:10" s="4" customFormat="1" ht="20.149999999999999" customHeight="1">
      <c r="A52" s="47" t="s">
        <v>60</v>
      </c>
      <c r="B52" s="26" t="s">
        <v>54</v>
      </c>
      <c r="C52" s="22">
        <v>10</v>
      </c>
      <c r="D52" s="8">
        <v>3.25</v>
      </c>
      <c r="E52" s="22">
        <v>40</v>
      </c>
      <c r="F52" s="22">
        <v>2</v>
      </c>
      <c r="G52" s="22">
        <f t="shared" ref="G52" si="24">F52*E52</f>
        <v>80</v>
      </c>
      <c r="H52" s="24">
        <f t="shared" si="20"/>
        <v>260</v>
      </c>
      <c r="I52" s="25">
        <f t="shared" si="21"/>
        <v>0.18796427175122554</v>
      </c>
      <c r="J52" s="25">
        <f t="shared" si="23"/>
        <v>48.870710655318639</v>
      </c>
    </row>
    <row r="53" spans="1:10" s="4" customFormat="1" ht="20.149999999999999" customHeight="1">
      <c r="A53" s="20" t="s">
        <v>78</v>
      </c>
      <c r="B53" s="26" t="s">
        <v>57</v>
      </c>
      <c r="C53" s="22">
        <v>16</v>
      </c>
      <c r="D53" s="8">
        <v>11.17</v>
      </c>
      <c r="E53" s="23">
        <v>5</v>
      </c>
      <c r="F53" s="22">
        <v>2</v>
      </c>
      <c r="G53" s="22">
        <f>F53*E53</f>
        <v>10</v>
      </c>
      <c r="H53" s="24">
        <f t="shared" si="20"/>
        <v>111.7</v>
      </c>
      <c r="I53" s="25">
        <f t="shared" si="21"/>
        <v>0.48118853568313741</v>
      </c>
      <c r="J53" s="25">
        <f>H53*I53</f>
        <v>53.748759435806448</v>
      </c>
    </row>
    <row r="54" spans="1:10" s="4" customFormat="1" ht="20.149999999999999" customHeight="1">
      <c r="A54" s="47" t="s">
        <v>58</v>
      </c>
      <c r="B54" s="26" t="s">
        <v>52</v>
      </c>
      <c r="C54" s="22">
        <v>16</v>
      </c>
      <c r="D54" s="8">
        <v>5</v>
      </c>
      <c r="E54" s="22">
        <v>2</v>
      </c>
      <c r="F54" s="22">
        <v>2</v>
      </c>
      <c r="G54" s="22">
        <f>F54*E54</f>
        <v>4</v>
      </c>
      <c r="H54" s="24">
        <f t="shared" si="20"/>
        <v>20</v>
      </c>
      <c r="I54" s="25">
        <f t="shared" si="21"/>
        <v>0.48118853568313741</v>
      </c>
      <c r="J54" s="25">
        <f t="shared" ref="J54:J55" si="25">H54*I54</f>
        <v>9.6237707136627488</v>
      </c>
    </row>
    <row r="55" spans="1:10" s="4" customFormat="1" ht="20.149999999999999" customHeight="1">
      <c r="A55" s="47" t="s">
        <v>60</v>
      </c>
      <c r="B55" s="26" t="s">
        <v>54</v>
      </c>
      <c r="C55" s="22">
        <v>10</v>
      </c>
      <c r="D55" s="8">
        <v>3.25</v>
      </c>
      <c r="E55" s="22">
        <v>20</v>
      </c>
      <c r="F55" s="22">
        <v>2</v>
      </c>
      <c r="G55" s="22">
        <f t="shared" ref="G55" si="26">F55*E55</f>
        <v>40</v>
      </c>
      <c r="H55" s="24">
        <f t="shared" si="20"/>
        <v>130</v>
      </c>
      <c r="I55" s="25">
        <f t="shared" si="21"/>
        <v>0.18796427175122554</v>
      </c>
      <c r="J55" s="25">
        <f t="shared" si="25"/>
        <v>24.43535532765932</v>
      </c>
    </row>
    <row r="56" spans="1:10" s="4" customFormat="1" ht="20.149999999999999" customHeight="1">
      <c r="A56" s="39"/>
      <c r="B56" s="26"/>
      <c r="C56" s="40"/>
      <c r="D56" s="41"/>
      <c r="E56" s="40"/>
      <c r="F56" s="40"/>
      <c r="G56" s="22"/>
      <c r="H56" s="24"/>
      <c r="I56" s="50" t="s">
        <v>49</v>
      </c>
      <c r="J56" s="51">
        <f>SUM(J48:J55)</f>
        <v>310.9966617545337</v>
      </c>
    </row>
    <row r="57" spans="1:10" ht="20.149999999999999" customHeight="1">
      <c r="A57" s="113" t="s">
        <v>79</v>
      </c>
      <c r="B57" s="114"/>
      <c r="C57" s="114"/>
      <c r="D57" s="114"/>
      <c r="E57" s="114"/>
      <c r="F57" s="114"/>
      <c r="G57" s="114"/>
      <c r="H57" s="114"/>
      <c r="I57" s="114"/>
      <c r="J57" s="44">
        <f>J10+J14+J23+J32+J36+J40+J46+J56</f>
        <v>2787.8229226188691</v>
      </c>
    </row>
    <row r="58" spans="1:10">
      <c r="J58" s="45"/>
    </row>
  </sheetData>
  <mergeCells count="11">
    <mergeCell ref="A1:J1"/>
    <mergeCell ref="A2:J2"/>
    <mergeCell ref="A3:J3"/>
    <mergeCell ref="A4:J4"/>
    <mergeCell ref="A6:J6"/>
    <mergeCell ref="A57:I57"/>
    <mergeCell ref="A14:H14"/>
    <mergeCell ref="A23:H23"/>
    <mergeCell ref="A32:H32"/>
    <mergeCell ref="A36:H36"/>
    <mergeCell ref="A47:I47"/>
  </mergeCells>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Summary</vt:lpstr>
      <vt:lpstr>Amburnia</vt:lpstr>
      <vt:lpstr>Bakultala</vt:lpstr>
      <vt:lpstr>Bar Bending Shedule</vt:lpstr>
      <vt:lpstr>Amburnia!Print_Area</vt:lpstr>
      <vt:lpstr>Bakultala!Print_Area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Zahirul Islam</dc:creator>
  <cp:keywords/>
  <dc:description/>
  <cp:lastModifiedBy>Kanij Raihana</cp:lastModifiedBy>
  <cp:revision/>
  <dcterms:created xsi:type="dcterms:W3CDTF">2025-05-20T05:44:31Z</dcterms:created>
  <dcterms:modified xsi:type="dcterms:W3CDTF">2025-11-02T11:04:17Z</dcterms:modified>
  <cp:category/>
  <cp:contentStatus/>
</cp:coreProperties>
</file>